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Assumptions" sheetId="2" state="visible" r:id="rId2"/>
    <sheet xmlns:r="http://schemas.openxmlformats.org/officeDocument/2006/relationships" name="DCF" sheetId="3" state="visible" r:id="rId3"/>
    <sheet xmlns:r="http://schemas.openxmlformats.org/officeDocument/2006/relationships" name="Comps" sheetId="4" state="visible" r:id="rId4"/>
    <sheet xmlns:r="http://schemas.openxmlformats.org/officeDocument/2006/relationships" name="Sensitivity" sheetId="5" state="visible" r:id="rId5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5">
    <numFmt numFmtId="164" formatCode="$#,##0;[Red]($#,##0);-"/>
    <numFmt numFmtId="165" formatCode="#,##0;[Red](#,##0);-"/>
    <numFmt numFmtId="166" formatCode="$0.00;[Red]($0.00);-"/>
    <numFmt numFmtId="167" formatCode="0.0%;[Red](0.0%);-"/>
    <numFmt numFmtId="168" formatCode="0.0x;[Red](0.0x);-"/>
  </numFmts>
  <fonts count="8">
    <font>
      <name val="Calibri"/>
      <family val="2"/>
      <color theme="1"/>
      <sz val="11"/>
      <scheme val="minor"/>
    </font>
    <font>
      <b val="1"/>
      <color rgb="00FFFFFF"/>
      <sz val="16"/>
    </font>
    <font>
      <b val="1"/>
    </font>
    <font>
      <color rgb="000000FF"/>
    </font>
    <font>
      <b val="1"/>
      <color rgb="00FFFFFF"/>
    </font>
    <font>
      <color rgb="00000000"/>
    </font>
    <font>
      <i val="1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D9E1F2"/>
      </patternFill>
    </fill>
    <fill>
      <patternFill patternType="solid">
        <fgColor rgb="00FFF2CC"/>
      </patternFill>
    </fill>
    <fill>
      <patternFill patternType="solid">
        <fgColor rgb="00E2F0D9"/>
      </patternFill>
    </fill>
  </fills>
  <borders count="3">
    <border>
      <left/>
      <right/>
      <top/>
      <bottom/>
      <diagonal/>
    </border>
    <border>
      <bottom style="thin">
        <color rgb="00BFBFBF"/>
      </bottom>
    </border>
    <border/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2" applyAlignment="1" pivotButton="0" quotePrefix="0" xfId="0">
      <alignment vertical="center"/>
    </xf>
    <xf numFmtId="0" fontId="0" fillId="0" borderId="2" pivotButton="0" quotePrefix="0" xfId="0"/>
    <xf numFmtId="0" fontId="0" fillId="0" borderId="1" applyAlignment="1" pivotButton="0" quotePrefix="0" xfId="0">
      <alignment vertical="center"/>
    </xf>
    <xf numFmtId="0" fontId="2" fillId="3" borderId="1" applyAlignment="1" pivotButton="0" quotePrefix="0" xfId="0">
      <alignment vertical="center"/>
    </xf>
    <xf numFmtId="166" fontId="7" fillId="0" borderId="1" applyAlignment="1" pivotButton="0" quotePrefix="0" xfId="0">
      <alignment vertical="center"/>
    </xf>
    <xf numFmtId="167" fontId="5" fillId="0" borderId="1" applyAlignment="1" pivotButton="0" quotePrefix="0" xfId="0">
      <alignment vertical="center"/>
    </xf>
    <xf numFmtId="166" fontId="5" fillId="0" borderId="1" applyAlignment="1" pivotButton="0" quotePrefix="0" xfId="0">
      <alignment vertical="center"/>
    </xf>
    <xf numFmtId="0" fontId="5" fillId="5" borderId="1" applyAlignment="1" pivotButton="0" quotePrefix="0" xfId="0">
      <alignment vertical="center"/>
    </xf>
    <xf numFmtId="0" fontId="4" fillId="2" borderId="1" applyAlignment="1" pivotButton="0" quotePrefix="0" xfId="0">
      <alignment vertical="center"/>
    </xf>
    <xf numFmtId="164" fontId="7" fillId="0" borderId="1" applyAlignment="1" pivotButton="0" quotePrefix="0" xfId="0">
      <alignment vertical="center"/>
    </xf>
    <xf numFmtId="167" fontId="7" fillId="0" borderId="1" applyAlignment="1" pivotButton="0" quotePrefix="0" xfId="0">
      <alignment vertical="center"/>
    </xf>
    <xf numFmtId="0" fontId="6" fillId="0" borderId="1" applyAlignment="1" pivotButton="0" quotePrefix="0" xfId="0">
      <alignment vertical="center"/>
    </xf>
    <xf numFmtId="164" fontId="3" fillId="4" borderId="1" applyAlignment="1" pivotButton="0" quotePrefix="0" xfId="0">
      <alignment vertical="center"/>
    </xf>
    <xf numFmtId="165" fontId="3" fillId="4" borderId="1" applyAlignment="1" pivotButton="0" quotePrefix="0" xfId="0">
      <alignment vertical="center"/>
    </xf>
    <xf numFmtId="166" fontId="3" fillId="4" borderId="1" applyAlignment="1" pivotButton="0" quotePrefix="0" xfId="0">
      <alignment vertical="center"/>
    </xf>
    <xf numFmtId="167" fontId="3" fillId="4" borderId="1" applyAlignment="1" pivotButton="0" quotePrefix="0" xfId="0">
      <alignment vertical="center"/>
    </xf>
    <xf numFmtId="168" fontId="3" fillId="4" borderId="1" applyAlignment="1" pivotButton="0" quotePrefix="0" xfId="0">
      <alignment vertical="center"/>
    </xf>
    <xf numFmtId="164" fontId="5" fillId="0" borderId="1" applyAlignment="1" pivotButton="0" quotePrefix="0" xfId="0">
      <alignment vertical="center"/>
    </xf>
    <xf numFmtId="167" fontId="0" fillId="0" borderId="1" applyAlignment="1" pivotButton="0" quotePrefix="0" xfId="0">
      <alignment vertical="center"/>
    </xf>
    <xf numFmtId="164" fontId="0" fillId="0" borderId="1" applyAlignment="1" pivotButton="0" quotePrefix="0" xfId="0">
      <alignment vertical="center"/>
    </xf>
    <xf numFmtId="165" fontId="7" fillId="0" borderId="1" applyAlignment="1" pivotButton="0" quotePrefix="0" xfId="0">
      <alignment vertical="center"/>
    </xf>
    <xf numFmtId="167" fontId="0" fillId="0" borderId="0" pivotButton="0" quotePrefix="0" xfId="0"/>
    <xf numFmtId="168" fontId="7" fillId="0" borderId="1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168" fontId="5" fillId="0" borderId="1" applyAlignment="1" pivotButton="0" quotePrefix="0" xfId="0">
      <alignment vertical="center"/>
    </xf>
    <xf numFmtId="167" fontId="2" fillId="3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Implied Share Price Football Field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'Summary'!B3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'Summary'!$A$4:$A$7</f>
            </numRef>
          </cat>
          <val>
            <numRef>
              <f>'Summary'!$B$4:$B$7</f>
            </numRef>
          </val>
        </ser>
        <ser>
          <idx val="1"/>
          <order val="1"/>
          <tx>
            <strRef>
              <f>'Summary'!C3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'Summary'!$A$4:$A$7</f>
            </numRef>
          </cat>
          <val>
            <numRef>
              <f>'Summary'!$C$4:$C$7</f>
            </numRef>
          </val>
        </ser>
        <ser>
          <idx val="2"/>
          <order val="2"/>
          <tx>
            <strRef>
              <f>'Summary'!D3</f>
            </strRef>
          </tx>
          <spPr>
            <a:ln xmlns:a="http://schemas.openxmlformats.org/drawingml/2006/main">
              <a:prstDash val="solid"/>
            </a:ln>
          </spPr>
          <cat>
            <numRef>
              <f>'Summary'!$A$4:$A$7</f>
            </numRef>
          </cat>
          <val>
            <numRef>
              <f>'Summary'!$D$4:$D$7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Method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Price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omments/comment1.xml><?xml version="1.0" encoding="utf-8"?>
<comments xmlns="http://schemas.openxmlformats.org/spreadsheetml/2006/main">
  <authors>
    <author>Sid</author>
  </authors>
  <commentList>
    <comment ref="C4" authorId="0" shapeId="0">
      <text>
        <t>LMT FY2025 10-K, net sales [VERIFY]. Reported consolidated net sales.</t>
      </text>
    </comment>
    <comment ref="C5" authorId="0" shapeId="0">
      <text>
        <t>LMT FY2025 10-K, operating profit [VERIFY]. Use as EBIT proxy for margin anchor.</t>
      </text>
    </comment>
    <comment ref="C6" authorId="0" shapeId="0">
      <text>
        <t>LMT FY2025 10-K, cash flow statement [VERIFY]. Approximate depreciation and amortization.</t>
      </text>
    </comment>
    <comment ref="C7" authorId="0" shapeId="0">
      <text>
        <t>LMT FY2025 10-K, additions to PP&amp;E [VERIFY]. Approximate capital expenditures.</t>
      </text>
    </comment>
    <comment ref="C8" authorId="0" shapeId="0">
      <text>
        <t>LMT FY2025 10-K, balance sheet [VERIFY]. Approximate cash balance.</t>
      </text>
    </comment>
    <comment ref="C9" authorId="0" shapeId="0">
      <text>
        <t>LMT FY2025 10-K, balance sheet debt [VERIFY]. Approximate short-term plus long-term debt.</t>
      </text>
    </comment>
    <comment ref="C10" authorId="0" shapeId="0">
      <text>
        <t>LMT FY2025 10-K, diluted weighted-average shares [VERIFY]. Approximate diluted share count.</t>
      </text>
    </comment>
    <comment ref="C11" authorId="0" shapeId="0">
      <text>
        <t>MarketWatch close on 2026-06-22 [VERIFY]. Recent market price used for upside/downside.</t>
      </text>
    </comment>
    <comment ref="C12" authorId="0" shapeId="0">
      <text>
        <t>10Y U.S. Treasury around 2026-06-24 [VERIFY]. Recent 10-year Treasury yield.</t>
      </text>
    </comment>
    <comment ref="C13" authorId="0" shapeId="0">
      <text>
        <t>Analyst assumption [VERIFY]. Midpoint of common U.S. ERP range.</t>
      </text>
    </comment>
    <comment ref="C14" authorId="0" shapeId="0">
      <text>
        <t>Market data provider beta [VERIFY]. Defensive aerospace and defense profile.</t>
      </text>
    </comment>
    <comment ref="C15" authorId="0" shapeId="0">
      <text>
        <t>Analyst assumption based on credit profile [VERIFY]. Approximate current borrowing cost.</t>
      </text>
    </comment>
    <comment ref="C16" authorId="0" shapeId="0">
      <text>
        <t>Analyst target capital structure [VERIFY]. Target debt as percent of enterprise value.</t>
      </text>
    </comment>
    <comment ref="C17" authorId="0" shapeId="0">
      <text>
        <t>Analyst forecast based on backlog and FY2026 guide [VERIFY]. Year 1 growth.</t>
      </text>
    </comment>
    <comment ref="C18" authorId="0" shapeId="0">
      <text>
        <t>Analyst forecast [VERIFY]. Year 2 growth.</t>
      </text>
    </comment>
    <comment ref="C19" authorId="0" shapeId="0">
      <text>
        <t>Analyst forecast [VERIFY]. Year 3 growth.</t>
      </text>
    </comment>
    <comment ref="C20" authorId="0" shapeId="0">
      <text>
        <t>Analyst forecast [VERIFY]. Year 4 growth.</t>
      </text>
    </comment>
    <comment ref="C21" authorId="0" shapeId="0">
      <text>
        <t>Analyst forecast [VERIFY]. Year 5 growth.</t>
      </text>
    </comment>
    <comment ref="C22" authorId="0" shapeId="0">
      <text>
        <t>Analyst forecast tied to FY2025 operating margin [VERIFY]. Year 1 margin.</t>
      </text>
    </comment>
    <comment ref="C23" authorId="0" shapeId="0">
      <text>
        <t>Analyst forecast [VERIFY]. Year 2 margin.</t>
      </text>
    </comment>
    <comment ref="C24" authorId="0" shapeId="0">
      <text>
        <t>Analyst forecast [VERIFY]. Year 3 margin.</t>
      </text>
    </comment>
    <comment ref="C25" authorId="0" shapeId="0">
      <text>
        <t>Analyst forecast [VERIFY]. Year 4 margin.</t>
      </text>
    </comment>
    <comment ref="C26" authorId="0" shapeId="0">
      <text>
        <t>Analyst forecast [VERIFY]. Year 5 margin.</t>
      </text>
    </comment>
    <comment ref="C27" authorId="0" shapeId="0">
      <text>
        <t>LMT FY2025 10-K effective tax rate and analyst normalization [VERIFY]. Normalized cash tax rate.</t>
      </text>
    </comment>
    <comment ref="C28" authorId="0" shapeId="0">
      <text>
        <t>LMT FY2025 10-K D&amp;A divided by revenue [VERIFY]. Used for forecast D&amp;A.</t>
      </text>
    </comment>
    <comment ref="C29" authorId="0" shapeId="0">
      <text>
        <t>LMT FY2025 10-K capex divided by revenue [VERIFY]. Used for forecast capex.</t>
      </text>
    </comment>
    <comment ref="C30" authorId="0" shapeId="0">
      <text>
        <t>Analyst assumption based on balance sheet working capital [VERIFY]. Used to calculate change in NWC.</t>
      </text>
    </comment>
    <comment ref="C31" authorId="0" shapeId="0">
      <text>
        <t>Analyst assumption [VERIFY]. Long-term defense growth below nominal GDP.</t>
      </text>
    </comment>
    <comment ref="C32" authorId="0" shapeId="0">
      <text>
        <t>Peer trading range [VERIFY]. Cross-check terminal multiple.</t>
      </text>
    </comment>
    <comment ref="C33" authorId="0" shapeId="0">
      <text>
        <t>LMT FY2025 segment sales [VERIFY]. Segment revenue.</t>
      </text>
    </comment>
    <comment ref="C34" authorId="0" shapeId="0">
      <text>
        <t>LMT FY2025 segment sales [VERIFY]. Segment revenue.</t>
      </text>
    </comment>
    <comment ref="C35" authorId="0" shapeId="0">
      <text>
        <t>LMT FY2025 segment sales [VERIFY]. Segment revenue.</t>
      </text>
    </comment>
    <comment ref="C36" authorId="0" shapeId="0">
      <text>
        <t>LMT FY2025 segment sales [VERIFY]. Segment revenue.</t>
      </text>
    </comment>
  </commentList>
</comments>
</file>

<file path=xl/comments/comment2.xml><?xml version="1.0" encoding="utf-8"?>
<comments xmlns="http://schemas.openxmlformats.org/spreadsheetml/2006/main">
  <authors>
    <author>Sid</author>
  </authors>
  <commentList>
    <comment ref="C4" authorId="0" shapeId="0">
      <text>
        <t>Market or company financial input, [VERIFY] against latest filings or market data.</t>
      </text>
    </comment>
    <comment ref="D4" authorId="0" shapeId="0">
      <text>
        <t>Market or company financial input, [VERIFY] against latest filings or market data.</t>
      </text>
    </comment>
    <comment ref="F4" authorId="0" shapeId="0">
      <text>
        <t>Market or company financial input, [VERIFY] against latest filings or market data.</t>
      </text>
    </comment>
    <comment ref="H4" authorId="0" shapeId="0">
      <text>
        <t>Market or company financial input, [VERIFY] against latest filings or market data.</t>
      </text>
    </comment>
    <comment ref="I4" authorId="0" shapeId="0">
      <text>
        <t>Market or company financial input, [VERIFY] against latest filings or market data.</t>
      </text>
    </comment>
    <comment ref="J4" authorId="0" shapeId="0">
      <text>
        <t>Market or company financial input, [VERIFY] against latest filings or market data.</t>
      </text>
    </comment>
    <comment ref="C5" authorId="0" shapeId="0">
      <text>
        <t>Market or company financial input, [VERIFY] against latest filings or market data.</t>
      </text>
    </comment>
    <comment ref="D5" authorId="0" shapeId="0">
      <text>
        <t>Market or company financial input, [VERIFY] against latest filings or market data.</t>
      </text>
    </comment>
    <comment ref="F5" authorId="0" shapeId="0">
      <text>
        <t>Market or company financial input, [VERIFY] against latest filings or market data.</t>
      </text>
    </comment>
    <comment ref="H5" authorId="0" shapeId="0">
      <text>
        <t>Market or company financial input, [VERIFY] against latest filings or market data.</t>
      </text>
    </comment>
    <comment ref="I5" authorId="0" shapeId="0">
      <text>
        <t>Market or company financial input, [VERIFY] against latest filings or market data.</t>
      </text>
    </comment>
    <comment ref="J5" authorId="0" shapeId="0">
      <text>
        <t>Market or company financial input, [VERIFY] against latest filings or market data.</t>
      </text>
    </comment>
    <comment ref="C6" authorId="0" shapeId="0">
      <text>
        <t>Market or company financial input, [VERIFY] against latest filings or market data.</t>
      </text>
    </comment>
    <comment ref="D6" authorId="0" shapeId="0">
      <text>
        <t>Market or company financial input, [VERIFY] against latest filings or market data.</t>
      </text>
    </comment>
    <comment ref="F6" authorId="0" shapeId="0">
      <text>
        <t>Market or company financial input, [VERIFY] against latest filings or market data.</t>
      </text>
    </comment>
    <comment ref="H6" authorId="0" shapeId="0">
      <text>
        <t>Market or company financial input, [VERIFY] against latest filings or market data.</t>
      </text>
    </comment>
    <comment ref="I6" authorId="0" shapeId="0">
      <text>
        <t>Market or company financial input, [VERIFY] against latest filings or market data.</t>
      </text>
    </comment>
    <comment ref="J6" authorId="0" shapeId="0">
      <text>
        <t>Market or company financial input, [VERIFY] against latest filings or market data.</t>
      </text>
    </comment>
    <comment ref="C7" authorId="0" shapeId="0">
      <text>
        <t>Market or company financial input, [VERIFY] against latest filings or market data.</t>
      </text>
    </comment>
    <comment ref="D7" authorId="0" shapeId="0">
      <text>
        <t>Market or company financial input, [VERIFY] against latest filings or market data.</t>
      </text>
    </comment>
    <comment ref="F7" authorId="0" shapeId="0">
      <text>
        <t>Market or company financial input, [VERIFY] against latest filings or market data.</t>
      </text>
    </comment>
    <comment ref="H7" authorId="0" shapeId="0">
      <text>
        <t>Market or company financial input, [VERIFY] against latest filings or market data.</t>
      </text>
    </comment>
    <comment ref="I7" authorId="0" shapeId="0">
      <text>
        <t>Market or company financial input, [VERIFY] against latest filings or market data.</t>
      </text>
    </comment>
    <comment ref="J7" authorId="0" shapeId="0">
      <text>
        <t>Market or company financial input, [VERIFY] against latest filings or market data.</t>
      </text>
    </comment>
    <comment ref="C8" authorId="0" shapeId="0">
      <text>
        <t>Market or company financial input, [VERIFY] against latest filings or market data.</t>
      </text>
    </comment>
    <comment ref="D8" authorId="0" shapeId="0">
      <text>
        <t>Market or company financial input, [VERIFY] against latest filings or market data.</t>
      </text>
    </comment>
    <comment ref="F8" authorId="0" shapeId="0">
      <text>
        <t>Market or company financial input, [VERIFY] against latest filings or market data.</t>
      </text>
    </comment>
    <comment ref="H8" authorId="0" shapeId="0">
      <text>
        <t>Market or company financial input, [VERIFY] against latest filings or market data.</t>
      </text>
    </comment>
    <comment ref="I8" authorId="0" shapeId="0">
      <text>
        <t>Market or company financial input, [VERIFY] against latest filings or market data.</t>
      </text>
    </comment>
    <comment ref="J8" authorId="0" shapeId="0">
      <text>
        <t>Market or company financial input, [VERIFY] against latest filings or market data.</t>
      </text>
    </comment>
  </commentList>
</comments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9</col>
      <colOff>0</colOff>
      <row>2</row>
      <rowOff>0</rowOff>
    </from>
    <ext cx="576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3" customWidth="1" min="2" max="2"/>
    <col width="13" customWidth="1" min="3" max="3"/>
    <col width="13" customWidth="1" min="4" max="4"/>
    <col width="13" customWidth="1" min="5" max="5"/>
    <col width="17" customWidth="1" min="6" max="6"/>
    <col width="14" customWidth="1" min="7" max="7"/>
    <col width="42" customWidth="1" min="8" max="8"/>
    <col width="3" customWidth="1" min="9" max="9"/>
    <col width="16" customWidth="1" min="10" max="10"/>
    <col width="16" customWidth="1" min="11" max="11"/>
    <col width="16" customWidth="1" min="12" max="12"/>
  </cols>
  <sheetData>
    <row r="1">
      <c r="A1" s="1" t="inlineStr">
        <is>
          <t>LMT Valuation Summary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Investment-banking-style output summary. All valuation outputs are live formulas linked to DCF and Comps.</t>
        </is>
      </c>
    </row>
    <row r="3">
      <c r="A3" s="4" t="inlineStr">
        <is>
          <t>Metric</t>
        </is>
      </c>
      <c r="B3" s="4" t="inlineStr">
        <is>
          <t>Low</t>
        </is>
      </c>
      <c r="C3" s="4" t="inlineStr">
        <is>
          <t>Base</t>
        </is>
      </c>
      <c r="D3" s="4" t="inlineStr">
        <is>
          <t>High</t>
        </is>
      </c>
      <c r="E3" s="4" t="inlineStr">
        <is>
          <t>Current</t>
        </is>
      </c>
      <c r="F3" s="4" t="inlineStr">
        <is>
          <t>Upside / Downside</t>
        </is>
      </c>
      <c r="G3" s="4" t="inlineStr">
        <is>
          <t>Method</t>
        </is>
      </c>
      <c r="H3" s="4" t="inlineStr">
        <is>
          <t>Notes</t>
        </is>
      </c>
    </row>
    <row r="4">
      <c r="A4" s="3" t="inlineStr">
        <is>
          <t>DCF, Gordon growth</t>
        </is>
      </c>
      <c r="B4" s="5">
        <f>'Sensitivity'!B10</f>
        <v/>
      </c>
      <c r="C4" s="5">
        <f>'DCF'!B28</f>
        <v/>
      </c>
      <c r="D4" s="5">
        <f>'Sensitivity'!G5</f>
        <v/>
      </c>
      <c r="E4" s="5">
        <f>'Assumptions'!C11</f>
        <v/>
      </c>
      <c r="F4" s="6">
        <f>C4/E4-1</f>
        <v/>
      </c>
      <c r="G4" s="3" t="inlineStr">
        <is>
          <t>DCF</t>
        </is>
      </c>
      <c r="H4" s="3" t="inlineStr">
        <is>
          <t>Perpetuity growth method.</t>
        </is>
      </c>
    </row>
    <row r="5">
      <c r="A5" s="3" t="inlineStr">
        <is>
          <t>DCF, exit multiple</t>
        </is>
      </c>
      <c r="B5" s="7">
        <f>C5*0.90</f>
        <v/>
      </c>
      <c r="C5" s="5">
        <f>'DCF'!B34</f>
        <v/>
      </c>
      <c r="D5" s="7">
        <f>C5*1.10</f>
        <v/>
      </c>
      <c r="E5" s="5">
        <f>'Assumptions'!C11</f>
        <v/>
      </c>
      <c r="F5" s="6">
        <f>C5/E5-1</f>
        <v/>
      </c>
      <c r="G5" s="3" t="inlineStr">
        <is>
          <t>DCF</t>
        </is>
      </c>
      <c r="H5" s="3" t="inlineStr">
        <is>
          <t>Exit EV/EBITDA method.</t>
        </is>
      </c>
    </row>
    <row r="6">
      <c r="A6" s="3" t="inlineStr">
        <is>
          <t>Comparable companies</t>
        </is>
      </c>
      <c r="B6" s="5">
        <f>MIN('Comps'!B21:B23)</f>
        <v/>
      </c>
      <c r="C6" s="5">
        <f>'Comps'!B24</f>
        <v/>
      </c>
      <c r="D6" s="5">
        <f>MAX('Comps'!B21:B23)</f>
        <v/>
      </c>
      <c r="E6" s="5">
        <f>'Assumptions'!C11</f>
        <v/>
      </c>
      <c r="F6" s="6">
        <f>C6/E6-1</f>
        <v/>
      </c>
      <c r="G6" s="3" t="inlineStr">
        <is>
          <t>Comps</t>
        </is>
      </c>
      <c r="H6" s="3" t="inlineStr">
        <is>
          <t>Median peer multiple cross-check.</t>
        </is>
      </c>
    </row>
    <row r="7">
      <c r="A7" s="3" t="inlineStr">
        <is>
          <t>Blended target price</t>
        </is>
      </c>
      <c r="B7" s="7">
        <f>AVERAGE(B4:B6)</f>
        <v/>
      </c>
      <c r="C7" s="7">
        <f>AVERAGE(C4:C6)</f>
        <v/>
      </c>
      <c r="D7" s="7">
        <f>AVERAGE(D4:D6)</f>
        <v/>
      </c>
      <c r="E7" s="5">
        <f>'Assumptions'!C11</f>
        <v/>
      </c>
      <c r="F7" s="6">
        <f>C7/E7-1</f>
        <v/>
      </c>
      <c r="G7" s="3" t="inlineStr">
        <is>
          <t>Blended</t>
        </is>
      </c>
      <c r="H7" s="3" t="inlineStr">
        <is>
          <t>Average of DCF and comps base cases.</t>
        </is>
      </c>
    </row>
    <row r="8">
      <c r="A8" s="3" t="inlineStr">
        <is>
          <t>Recommendation</t>
        </is>
      </c>
      <c r="B8" s="3" t="inlineStr"/>
      <c r="C8" s="8">
        <f>IF(F7&gt;0.15,"Buy",IF(F7&lt;-0.10,"Sell","Hold"))</f>
        <v/>
      </c>
      <c r="D8" s="3" t="inlineStr"/>
      <c r="E8" s="3" t="inlineStr"/>
      <c r="F8" s="3" t="inlineStr"/>
      <c r="G8" s="3" t="inlineStr">
        <is>
          <t>Output</t>
        </is>
      </c>
      <c r="H8" s="3" t="inlineStr">
        <is>
          <t>Formula based on blended upside/downside.</t>
        </is>
      </c>
    </row>
    <row r="9"/>
    <row r="10"/>
    <row r="11">
      <c r="A11" s="9" t="inlineStr">
        <is>
          <t>Segment mix and risk context</t>
        </is>
      </c>
    </row>
    <row r="12">
      <c r="A12" s="4" t="inlineStr">
        <is>
          <t>Segment</t>
        </is>
      </c>
      <c r="B12" s="4" t="inlineStr">
        <is>
          <t>Sales</t>
        </is>
      </c>
      <c r="C12" s="4" t="inlineStr">
        <is>
          <t>Mix</t>
        </is>
      </c>
      <c r="D12" s="4" t="inlineStr">
        <is>
          <t>Notes</t>
        </is>
      </c>
      <c r="E12" s="3" t="inlineStr"/>
      <c r="F12" s="3" t="inlineStr"/>
      <c r="G12" s="3" t="inlineStr"/>
      <c r="H12" s="3" t="inlineStr"/>
    </row>
    <row r="13">
      <c r="A13" s="3" t="inlineStr">
        <is>
          <t>Aeronautics</t>
        </is>
      </c>
      <c r="B13" s="10">
        <f>'Assumptions'!C33</f>
        <v/>
      </c>
      <c r="C13" s="11">
        <f>B13/'Assumptions'!C4</f>
        <v/>
      </c>
      <c r="D13" s="3" t="inlineStr">
        <is>
          <t>Largest segment, anchored by F-35.</t>
        </is>
      </c>
    </row>
    <row r="14">
      <c r="A14" s="3" t="inlineStr">
        <is>
          <t>Missiles and Fire Control</t>
        </is>
      </c>
      <c r="B14" s="10">
        <f>'Assumptions'!C34</f>
        <v/>
      </c>
      <c r="C14" s="11">
        <f>B14/'Assumptions'!C4</f>
        <v/>
      </c>
      <c r="D14" s="3" t="inlineStr">
        <is>
          <t>Missile defense and precision fires exposure.</t>
        </is>
      </c>
    </row>
    <row r="15">
      <c r="A15" s="3" t="inlineStr">
        <is>
          <t>Rotary and Mission Systems</t>
        </is>
      </c>
      <c r="B15" s="10">
        <f>'Assumptions'!C35</f>
        <v/>
      </c>
      <c r="C15" s="11">
        <f>B15/'Assumptions'!C4</f>
        <v/>
      </c>
      <c r="D15" s="3" t="inlineStr">
        <is>
          <t>Sikorsky, Aegis, sensors, training.</t>
        </is>
      </c>
    </row>
    <row r="16">
      <c r="A16" s="3" t="inlineStr">
        <is>
          <t>Space</t>
        </is>
      </c>
      <c r="B16" s="10">
        <f>'Assumptions'!C36</f>
        <v/>
      </c>
      <c r="C16" s="11">
        <f>B16/'Assumptions'!C4</f>
        <v/>
      </c>
      <c r="D16" s="3" t="inlineStr">
        <is>
          <t>Satellites, strategic systems, classified programs.</t>
        </is>
      </c>
    </row>
  </sheetData>
  <mergeCells count="3">
    <mergeCell ref="A11:H11"/>
    <mergeCell ref="A2:H2"/>
    <mergeCell ref="A1:H1"/>
  </mergeCells>
  <pageMargins left="0.75" right="0.75" top="1" bottom="1" header="0.5" footer="0.5"/>
  <pageSetup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G4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34" customWidth="1" min="2" max="2"/>
    <col width="16" customWidth="1" min="3" max="3"/>
    <col width="13" customWidth="1" min="4" max="4"/>
    <col width="38" customWidth="1" min="5" max="5"/>
    <col width="12" customWidth="1" min="6" max="6"/>
    <col width="42" customWidth="1" min="7" max="7"/>
  </cols>
  <sheetData>
    <row r="1">
      <c r="A1" s="1" t="inlineStr">
        <is>
          <t>Lockheed Martin Valuation Assumptions</t>
        </is>
      </c>
      <c r="B1" s="2" t="n"/>
      <c r="C1" s="2" t="n"/>
      <c r="D1" s="2" t="n"/>
      <c r="E1" s="2" t="n"/>
      <c r="F1" s="2" t="n"/>
      <c r="G1" s="2" t="n"/>
    </row>
    <row r="2">
      <c r="A2" s="12" t="inlineStr">
        <is>
          <t>Currency in $mm except per-share data. Blue font cells are editable hard inputs. Green font cells link across sheets.</t>
        </is>
      </c>
    </row>
    <row r="3">
      <c r="A3" s="4" t="inlineStr">
        <is>
          <t>Group</t>
        </is>
      </c>
      <c r="B3" s="4" t="inlineStr">
        <is>
          <t>Input</t>
        </is>
      </c>
      <c r="C3" s="4" t="inlineStr">
        <is>
          <t>Value</t>
        </is>
      </c>
      <c r="D3" s="4" t="inlineStr">
        <is>
          <t>Units</t>
        </is>
      </c>
      <c r="E3" s="4" t="inlineStr">
        <is>
          <t>Source</t>
        </is>
      </c>
      <c r="F3" s="4" t="inlineStr">
        <is>
          <t>Verify</t>
        </is>
      </c>
      <c r="G3" s="4" t="inlineStr">
        <is>
          <t>Notes</t>
        </is>
      </c>
    </row>
    <row r="4">
      <c r="A4" s="3" t="inlineStr">
        <is>
          <t>Historical actuals</t>
        </is>
      </c>
      <c r="B4" s="3" t="inlineStr">
        <is>
          <t>FY2025 revenue</t>
        </is>
      </c>
      <c r="C4" s="13" t="n">
        <v>75048</v>
      </c>
      <c r="D4" s="3" t="inlineStr">
        <is>
          <t>$mm</t>
        </is>
      </c>
      <c r="E4" s="3" t="inlineStr">
        <is>
          <t>LMT FY2025 10-K, net sales</t>
        </is>
      </c>
      <c r="F4" s="3" t="inlineStr">
        <is>
          <t>[VERIFY]</t>
        </is>
      </c>
      <c r="G4" s="3" t="inlineStr">
        <is>
          <t>Reported consolidated net sales.</t>
        </is>
      </c>
    </row>
    <row r="5">
      <c r="A5" s="3" t="inlineStr">
        <is>
          <t>Historical actuals</t>
        </is>
      </c>
      <c r="B5" s="3" t="inlineStr">
        <is>
          <t>FY2025 operating profit</t>
        </is>
      </c>
      <c r="C5" s="13" t="n">
        <v>7731</v>
      </c>
      <c r="D5" s="3" t="inlineStr">
        <is>
          <t>$mm</t>
        </is>
      </c>
      <c r="E5" s="3" t="inlineStr">
        <is>
          <t>LMT FY2025 10-K, operating profit</t>
        </is>
      </c>
      <c r="F5" s="3" t="inlineStr">
        <is>
          <t>[VERIFY]</t>
        </is>
      </c>
      <c r="G5" s="3" t="inlineStr">
        <is>
          <t>Use as EBIT proxy for margin anchor.</t>
        </is>
      </c>
    </row>
    <row r="6">
      <c r="A6" s="3" t="inlineStr">
        <is>
          <t>Historical actuals</t>
        </is>
      </c>
      <c r="B6" s="3" t="inlineStr">
        <is>
          <t>FY2025 D&amp;A</t>
        </is>
      </c>
      <c r="C6" s="13" t="n">
        <v>1800</v>
      </c>
      <c r="D6" s="3" t="inlineStr">
        <is>
          <t>$mm</t>
        </is>
      </c>
      <c r="E6" s="3" t="inlineStr">
        <is>
          <t>LMT FY2025 10-K, cash flow statement</t>
        </is>
      </c>
      <c r="F6" s="3" t="inlineStr">
        <is>
          <t>[VERIFY]</t>
        </is>
      </c>
      <c r="G6" s="3" t="inlineStr">
        <is>
          <t>Approximate depreciation and amortization.</t>
        </is>
      </c>
    </row>
    <row r="7">
      <c r="A7" s="3" t="inlineStr">
        <is>
          <t>Historical actuals</t>
        </is>
      </c>
      <c r="B7" s="3" t="inlineStr">
        <is>
          <t>FY2025 capex</t>
        </is>
      </c>
      <c r="C7" s="13" t="n">
        <v>1850</v>
      </c>
      <c r="D7" s="3" t="inlineStr">
        <is>
          <t>$mm</t>
        </is>
      </c>
      <c r="E7" s="3" t="inlineStr">
        <is>
          <t>LMT FY2025 10-K, additions to PP&amp;E</t>
        </is>
      </c>
      <c r="F7" s="3" t="inlineStr">
        <is>
          <t>[VERIFY]</t>
        </is>
      </c>
      <c r="G7" s="3" t="inlineStr">
        <is>
          <t>Approximate capital expenditures.</t>
        </is>
      </c>
    </row>
    <row r="8">
      <c r="A8" s="3" t="inlineStr">
        <is>
          <t>Historical actuals</t>
        </is>
      </c>
      <c r="B8" s="3" t="inlineStr">
        <is>
          <t>Cash and equivalents</t>
        </is>
      </c>
      <c r="C8" s="13" t="n">
        <v>3100</v>
      </c>
      <c r="D8" s="3" t="inlineStr">
        <is>
          <t>$mm</t>
        </is>
      </c>
      <c r="E8" s="3" t="inlineStr">
        <is>
          <t>LMT FY2025 10-K, balance sheet</t>
        </is>
      </c>
      <c r="F8" s="3" t="inlineStr">
        <is>
          <t>[VERIFY]</t>
        </is>
      </c>
      <c r="G8" s="3" t="inlineStr">
        <is>
          <t>Approximate cash balance.</t>
        </is>
      </c>
    </row>
    <row r="9">
      <c r="A9" s="3" t="inlineStr">
        <is>
          <t>Historical actuals</t>
        </is>
      </c>
      <c r="B9" s="3" t="inlineStr">
        <is>
          <t>Total debt</t>
        </is>
      </c>
      <c r="C9" s="13" t="n">
        <v>20000</v>
      </c>
      <c r="D9" s="3" t="inlineStr">
        <is>
          <t>$mm</t>
        </is>
      </c>
      <c r="E9" s="3" t="inlineStr">
        <is>
          <t>LMT FY2025 10-K, balance sheet debt</t>
        </is>
      </c>
      <c r="F9" s="3" t="inlineStr">
        <is>
          <t>[VERIFY]</t>
        </is>
      </c>
      <c r="G9" s="3" t="inlineStr">
        <is>
          <t>Approximate short-term plus long-term debt.</t>
        </is>
      </c>
    </row>
    <row r="10">
      <c r="A10" s="3" t="inlineStr">
        <is>
          <t>Historical actuals</t>
        </is>
      </c>
      <c r="B10" s="3" t="inlineStr">
        <is>
          <t>Diluted shares</t>
        </is>
      </c>
      <c r="C10" s="14" t="n">
        <v>232.5</v>
      </c>
      <c r="D10" s="3" t="inlineStr">
        <is>
          <t>mm shares</t>
        </is>
      </c>
      <c r="E10" s="3" t="inlineStr">
        <is>
          <t>LMT FY2025 10-K, diluted weighted-average shares</t>
        </is>
      </c>
      <c r="F10" s="3" t="inlineStr">
        <is>
          <t>[VERIFY]</t>
        </is>
      </c>
      <c r="G10" s="3" t="inlineStr">
        <is>
          <t>Approximate diluted share count.</t>
        </is>
      </c>
    </row>
    <row r="11">
      <c r="A11" s="3" t="inlineStr">
        <is>
          <t>Market</t>
        </is>
      </c>
      <c r="B11" s="3" t="inlineStr">
        <is>
          <t>Current share price</t>
        </is>
      </c>
      <c r="C11" s="15" t="n">
        <v>493.6</v>
      </c>
      <c r="D11" s="3" t="inlineStr">
        <is>
          <t>$/share</t>
        </is>
      </c>
      <c r="E11" s="3" t="inlineStr">
        <is>
          <t>MarketWatch close on 2026-06-22</t>
        </is>
      </c>
      <c r="F11" s="3" t="inlineStr">
        <is>
          <t>[VERIFY]</t>
        </is>
      </c>
      <c r="G11" s="3" t="inlineStr">
        <is>
          <t>Recent market price used for upside/downside.</t>
        </is>
      </c>
    </row>
    <row r="12">
      <c r="A12" s="3" t="inlineStr">
        <is>
          <t>Market</t>
        </is>
      </c>
      <c r="B12" s="3" t="inlineStr">
        <is>
          <t>Risk-free rate</t>
        </is>
      </c>
      <c r="C12" s="16" t="n">
        <v>0.0449</v>
      </c>
      <c r="D12" s="3" t="inlineStr">
        <is>
          <t>%</t>
        </is>
      </c>
      <c r="E12" s="3" t="inlineStr">
        <is>
          <t>10Y U.S. Treasury around 2026-06-24</t>
        </is>
      </c>
      <c r="F12" s="3" t="inlineStr">
        <is>
          <t>[VERIFY]</t>
        </is>
      </c>
      <c r="G12" s="3" t="inlineStr">
        <is>
          <t>Recent 10-year Treasury yield.</t>
        </is>
      </c>
    </row>
    <row r="13">
      <c r="A13" s="3" t="inlineStr">
        <is>
          <t>Market</t>
        </is>
      </c>
      <c r="B13" s="3" t="inlineStr">
        <is>
          <t>Equity risk premium</t>
        </is>
      </c>
      <c r="C13" s="16" t="n">
        <v>0.05</v>
      </c>
      <c r="D13" s="3" t="inlineStr">
        <is>
          <t>%</t>
        </is>
      </c>
      <c r="E13" s="3" t="inlineStr">
        <is>
          <t>Analyst assumption</t>
        </is>
      </c>
      <c r="F13" s="3" t="inlineStr">
        <is>
          <t>[VERIFY]</t>
        </is>
      </c>
      <c r="G13" s="3" t="inlineStr">
        <is>
          <t>Midpoint of common U.S. ERP range.</t>
        </is>
      </c>
    </row>
    <row r="14">
      <c r="A14" s="3" t="inlineStr">
        <is>
          <t>Market</t>
        </is>
      </c>
      <c r="B14" s="3" t="inlineStr">
        <is>
          <t>Levered beta</t>
        </is>
      </c>
      <c r="C14" s="16" t="n">
        <v>0.63</v>
      </c>
      <c r="D14" s="3" t="inlineStr">
        <is>
          <t>x</t>
        </is>
      </c>
      <c r="E14" s="3" t="inlineStr">
        <is>
          <t>Market data provider beta</t>
        </is>
      </c>
      <c r="F14" s="3" t="inlineStr">
        <is>
          <t>[VERIFY]</t>
        </is>
      </c>
      <c r="G14" s="3" t="inlineStr">
        <is>
          <t>Defensive aerospace and defense profile.</t>
        </is>
      </c>
    </row>
    <row r="15">
      <c r="A15" s="3" t="inlineStr">
        <is>
          <t>Market</t>
        </is>
      </c>
      <c r="B15" s="3" t="inlineStr">
        <is>
          <t>Pre-tax cost of debt</t>
        </is>
      </c>
      <c r="C15" s="16" t="n">
        <v>0.048</v>
      </c>
      <c r="D15" s="3" t="inlineStr">
        <is>
          <t>%</t>
        </is>
      </c>
      <c r="E15" s="3" t="inlineStr">
        <is>
          <t>Analyst assumption based on credit profile</t>
        </is>
      </c>
      <c r="F15" s="3" t="inlineStr">
        <is>
          <t>[VERIFY]</t>
        </is>
      </c>
      <c r="G15" s="3" t="inlineStr">
        <is>
          <t>Approximate current borrowing cost.</t>
        </is>
      </c>
    </row>
    <row r="16">
      <c r="A16" s="3" t="inlineStr">
        <is>
          <t>Capital structure</t>
        </is>
      </c>
      <c r="B16" s="3" t="inlineStr">
        <is>
          <t>Debt weight</t>
        </is>
      </c>
      <c r="C16" s="16" t="n">
        <v>0.22</v>
      </c>
      <c r="D16" s="3" t="inlineStr">
        <is>
          <t>%</t>
        </is>
      </c>
      <c r="E16" s="3" t="inlineStr">
        <is>
          <t>Analyst target capital structure</t>
        </is>
      </c>
      <c r="F16" s="3" t="inlineStr">
        <is>
          <t>[VERIFY]</t>
        </is>
      </c>
      <c r="G16" s="3" t="inlineStr">
        <is>
          <t>Target debt as percent of enterprise value.</t>
        </is>
      </c>
    </row>
    <row r="17">
      <c r="A17" s="3" t="inlineStr">
        <is>
          <t>Operating drivers</t>
        </is>
      </c>
      <c r="B17" s="3" t="inlineStr">
        <is>
          <t>2026 revenue growth</t>
        </is>
      </c>
      <c r="C17" s="16" t="n">
        <v>0.04</v>
      </c>
      <c r="D17" s="3" t="inlineStr">
        <is>
          <t>%</t>
        </is>
      </c>
      <c r="E17" s="3" t="inlineStr">
        <is>
          <t>Analyst forecast based on backlog and FY2026 guide</t>
        </is>
      </c>
      <c r="F17" s="3" t="inlineStr">
        <is>
          <t>[VERIFY]</t>
        </is>
      </c>
      <c r="G17" s="3" t="inlineStr">
        <is>
          <t>Year 1 growth.</t>
        </is>
      </c>
    </row>
    <row r="18">
      <c r="A18" s="3" t="inlineStr">
        <is>
          <t>Operating drivers</t>
        </is>
      </c>
      <c r="B18" s="3" t="inlineStr">
        <is>
          <t>2027 revenue growth</t>
        </is>
      </c>
      <c r="C18" s="16" t="n">
        <v>0.035</v>
      </c>
      <c r="D18" s="3" t="inlineStr">
        <is>
          <t>%</t>
        </is>
      </c>
      <c r="E18" s="3" t="inlineStr">
        <is>
          <t>Analyst forecast</t>
        </is>
      </c>
      <c r="F18" s="3" t="inlineStr">
        <is>
          <t>[VERIFY]</t>
        </is>
      </c>
      <c r="G18" s="3" t="inlineStr">
        <is>
          <t>Year 2 growth.</t>
        </is>
      </c>
    </row>
    <row r="19">
      <c r="A19" s="3" t="inlineStr">
        <is>
          <t>Operating drivers</t>
        </is>
      </c>
      <c r="B19" s="3" t="inlineStr">
        <is>
          <t>2028 revenue growth</t>
        </is>
      </c>
      <c r="C19" s="16" t="n">
        <v>0.03</v>
      </c>
      <c r="D19" s="3" t="inlineStr">
        <is>
          <t>%</t>
        </is>
      </c>
      <c r="E19" s="3" t="inlineStr">
        <is>
          <t>Analyst forecast</t>
        </is>
      </c>
      <c r="F19" s="3" t="inlineStr">
        <is>
          <t>[VERIFY]</t>
        </is>
      </c>
      <c r="G19" s="3" t="inlineStr">
        <is>
          <t>Year 3 growth.</t>
        </is>
      </c>
    </row>
    <row r="20">
      <c r="A20" s="3" t="inlineStr">
        <is>
          <t>Operating drivers</t>
        </is>
      </c>
      <c r="B20" s="3" t="inlineStr">
        <is>
          <t>2029 revenue growth</t>
        </is>
      </c>
      <c r="C20" s="16" t="n">
        <v>0.027</v>
      </c>
      <c r="D20" s="3" t="inlineStr">
        <is>
          <t>%</t>
        </is>
      </c>
      <c r="E20" s="3" t="inlineStr">
        <is>
          <t>Analyst forecast</t>
        </is>
      </c>
      <c r="F20" s="3" t="inlineStr">
        <is>
          <t>[VERIFY]</t>
        </is>
      </c>
      <c r="G20" s="3" t="inlineStr">
        <is>
          <t>Year 4 growth.</t>
        </is>
      </c>
    </row>
    <row r="21">
      <c r="A21" s="3" t="inlineStr">
        <is>
          <t>Operating drivers</t>
        </is>
      </c>
      <c r="B21" s="3" t="inlineStr">
        <is>
          <t>2030 revenue growth</t>
        </is>
      </c>
      <c r="C21" s="16" t="n">
        <v>0.025</v>
      </c>
      <c r="D21" s="3" t="inlineStr">
        <is>
          <t>%</t>
        </is>
      </c>
      <c r="E21" s="3" t="inlineStr">
        <is>
          <t>Analyst forecast</t>
        </is>
      </c>
      <c r="F21" s="3" t="inlineStr">
        <is>
          <t>[VERIFY]</t>
        </is>
      </c>
      <c r="G21" s="3" t="inlineStr">
        <is>
          <t>Year 5 growth.</t>
        </is>
      </c>
    </row>
    <row r="22">
      <c r="A22" s="3" t="inlineStr">
        <is>
          <t>Operating drivers</t>
        </is>
      </c>
      <c r="B22" s="3" t="inlineStr">
        <is>
          <t>2026 EBIT margin</t>
        </is>
      </c>
      <c r="C22" s="16" t="n">
        <v>0.104</v>
      </c>
      <c r="D22" s="3" t="inlineStr">
        <is>
          <t>%</t>
        </is>
      </c>
      <c r="E22" s="3" t="inlineStr">
        <is>
          <t>Analyst forecast tied to FY2025 operating margin</t>
        </is>
      </c>
      <c r="F22" s="3" t="inlineStr">
        <is>
          <t>[VERIFY]</t>
        </is>
      </c>
      <c r="G22" s="3" t="inlineStr">
        <is>
          <t>Year 1 margin.</t>
        </is>
      </c>
    </row>
    <row r="23">
      <c r="A23" s="3" t="inlineStr">
        <is>
          <t>Operating drivers</t>
        </is>
      </c>
      <c r="B23" s="3" t="inlineStr">
        <is>
          <t>2027 EBIT margin</t>
        </is>
      </c>
      <c r="C23" s="16" t="n">
        <v>0.106</v>
      </c>
      <c r="D23" s="3" t="inlineStr">
        <is>
          <t>%</t>
        </is>
      </c>
      <c r="E23" s="3" t="inlineStr">
        <is>
          <t>Analyst forecast</t>
        </is>
      </c>
      <c r="F23" s="3" t="inlineStr">
        <is>
          <t>[VERIFY]</t>
        </is>
      </c>
      <c r="G23" s="3" t="inlineStr">
        <is>
          <t>Year 2 margin.</t>
        </is>
      </c>
    </row>
    <row r="24">
      <c r="A24" s="3" t="inlineStr">
        <is>
          <t>Operating drivers</t>
        </is>
      </c>
      <c r="B24" s="3" t="inlineStr">
        <is>
          <t>2028 EBIT margin</t>
        </is>
      </c>
      <c r="C24" s="16" t="n">
        <v>0.107</v>
      </c>
      <c r="D24" s="3" t="inlineStr">
        <is>
          <t>%</t>
        </is>
      </c>
      <c r="E24" s="3" t="inlineStr">
        <is>
          <t>Analyst forecast</t>
        </is>
      </c>
      <c r="F24" s="3" t="inlineStr">
        <is>
          <t>[VERIFY]</t>
        </is>
      </c>
      <c r="G24" s="3" t="inlineStr">
        <is>
          <t>Year 3 margin.</t>
        </is>
      </c>
    </row>
    <row r="25">
      <c r="A25" s="3" t="inlineStr">
        <is>
          <t>Operating drivers</t>
        </is>
      </c>
      <c r="B25" s="3" t="inlineStr">
        <is>
          <t>2029 EBIT margin</t>
        </is>
      </c>
      <c r="C25" s="16" t="n">
        <v>0.108</v>
      </c>
      <c r="D25" s="3" t="inlineStr">
        <is>
          <t>%</t>
        </is>
      </c>
      <c r="E25" s="3" t="inlineStr">
        <is>
          <t>Analyst forecast</t>
        </is>
      </c>
      <c r="F25" s="3" t="inlineStr">
        <is>
          <t>[VERIFY]</t>
        </is>
      </c>
      <c r="G25" s="3" t="inlineStr">
        <is>
          <t>Year 4 margin.</t>
        </is>
      </c>
    </row>
    <row r="26">
      <c r="A26" s="3" t="inlineStr">
        <is>
          <t>Operating drivers</t>
        </is>
      </c>
      <c r="B26" s="3" t="inlineStr">
        <is>
          <t>2030 EBIT margin</t>
        </is>
      </c>
      <c r="C26" s="16" t="n">
        <v>0.108</v>
      </c>
      <c r="D26" s="3" t="inlineStr">
        <is>
          <t>%</t>
        </is>
      </c>
      <c r="E26" s="3" t="inlineStr">
        <is>
          <t>Analyst forecast</t>
        </is>
      </c>
      <c r="F26" s="3" t="inlineStr">
        <is>
          <t>[VERIFY]</t>
        </is>
      </c>
      <c r="G26" s="3" t="inlineStr">
        <is>
          <t>Year 5 margin.</t>
        </is>
      </c>
    </row>
    <row r="27">
      <c r="A27" s="3" t="inlineStr">
        <is>
          <t>Operating drivers</t>
        </is>
      </c>
      <c r="B27" s="3" t="inlineStr">
        <is>
          <t>Cash tax rate</t>
        </is>
      </c>
      <c r="C27" s="16" t="n">
        <v>0.17</v>
      </c>
      <c r="D27" s="3" t="inlineStr">
        <is>
          <t>%</t>
        </is>
      </c>
      <c r="E27" s="3" t="inlineStr">
        <is>
          <t>LMT FY2025 10-K effective tax rate and analyst normalization</t>
        </is>
      </c>
      <c r="F27" s="3" t="inlineStr">
        <is>
          <t>[VERIFY]</t>
        </is>
      </c>
      <c r="G27" s="3" t="inlineStr">
        <is>
          <t>Normalized cash tax rate.</t>
        </is>
      </c>
    </row>
    <row r="28">
      <c r="A28" s="3" t="inlineStr">
        <is>
          <t>Operating drivers</t>
        </is>
      </c>
      <c r="B28" s="3" t="inlineStr">
        <is>
          <t>D&amp;A % of revenue</t>
        </is>
      </c>
      <c r="C28" s="16" t="n">
        <v>0.024</v>
      </c>
      <c r="D28" s="3" t="inlineStr">
        <is>
          <t>%</t>
        </is>
      </c>
      <c r="E28" s="3" t="inlineStr">
        <is>
          <t>LMT FY2025 10-K D&amp;A divided by revenue</t>
        </is>
      </c>
      <c r="F28" s="3" t="inlineStr">
        <is>
          <t>[VERIFY]</t>
        </is>
      </c>
      <c r="G28" s="3" t="inlineStr">
        <is>
          <t>Used for forecast D&amp;A.</t>
        </is>
      </c>
    </row>
    <row r="29">
      <c r="A29" s="3" t="inlineStr">
        <is>
          <t>Operating drivers</t>
        </is>
      </c>
      <c r="B29" s="3" t="inlineStr">
        <is>
          <t>Capex % of revenue</t>
        </is>
      </c>
      <c r="C29" s="16" t="n">
        <v>0.025</v>
      </c>
      <c r="D29" s="3" t="inlineStr">
        <is>
          <t>%</t>
        </is>
      </c>
      <c r="E29" s="3" t="inlineStr">
        <is>
          <t>LMT FY2025 10-K capex divided by revenue</t>
        </is>
      </c>
      <c r="F29" s="3" t="inlineStr">
        <is>
          <t>[VERIFY]</t>
        </is>
      </c>
      <c r="G29" s="3" t="inlineStr">
        <is>
          <t>Used for forecast capex.</t>
        </is>
      </c>
    </row>
    <row r="30">
      <c r="A30" s="3" t="inlineStr">
        <is>
          <t>Operating drivers</t>
        </is>
      </c>
      <c r="B30" s="3" t="inlineStr">
        <is>
          <t>Net working capital % of revenue</t>
        </is>
      </c>
      <c r="C30" s="16" t="n">
        <v>0.05</v>
      </c>
      <c r="D30" s="3" t="inlineStr">
        <is>
          <t>%</t>
        </is>
      </c>
      <c r="E30" s="3" t="inlineStr">
        <is>
          <t>Analyst assumption based on balance sheet working capital</t>
        </is>
      </c>
      <c r="F30" s="3" t="inlineStr">
        <is>
          <t>[VERIFY]</t>
        </is>
      </c>
      <c r="G30" s="3" t="inlineStr">
        <is>
          <t>Used to calculate change in NWC.</t>
        </is>
      </c>
    </row>
    <row r="31">
      <c r="A31" s="3" t="inlineStr">
        <is>
          <t>Terminal value</t>
        </is>
      </c>
      <c r="B31" s="3" t="inlineStr">
        <is>
          <t>Perpetuity growth</t>
        </is>
      </c>
      <c r="C31" s="16" t="n">
        <v>0.0225</v>
      </c>
      <c r="D31" s="3" t="inlineStr">
        <is>
          <t>%</t>
        </is>
      </c>
      <c r="E31" s="3" t="inlineStr">
        <is>
          <t>Analyst assumption</t>
        </is>
      </c>
      <c r="F31" s="3" t="inlineStr">
        <is>
          <t>[VERIFY]</t>
        </is>
      </c>
      <c r="G31" s="3" t="inlineStr">
        <is>
          <t>Long-term defense growth below nominal GDP.</t>
        </is>
      </c>
    </row>
    <row r="32">
      <c r="A32" s="3" t="inlineStr">
        <is>
          <t>Terminal value</t>
        </is>
      </c>
      <c r="B32" s="3" t="inlineStr">
        <is>
          <t>Exit EV/EBITDA multiple</t>
        </is>
      </c>
      <c r="C32" s="17" t="n">
        <v>12</v>
      </c>
      <c r="D32" s="3" t="inlineStr">
        <is>
          <t>x</t>
        </is>
      </c>
      <c r="E32" s="3" t="inlineStr">
        <is>
          <t>Peer trading range</t>
        </is>
      </c>
      <c r="F32" s="3" t="inlineStr">
        <is>
          <t>[VERIFY]</t>
        </is>
      </c>
      <c r="G32" s="3" t="inlineStr">
        <is>
          <t>Cross-check terminal multiple.</t>
        </is>
      </c>
    </row>
    <row r="33">
      <c r="A33" s="3" t="inlineStr">
        <is>
          <t>Segment mix</t>
        </is>
      </c>
      <c r="B33" s="3" t="inlineStr">
        <is>
          <t>Aeronautics sales</t>
        </is>
      </c>
      <c r="C33" s="13" t="n">
        <v>30260</v>
      </c>
      <c r="D33" s="3" t="inlineStr">
        <is>
          <t>$mm</t>
        </is>
      </c>
      <c r="E33" s="3" t="inlineStr">
        <is>
          <t>LMT FY2025 segment sales</t>
        </is>
      </c>
      <c r="F33" s="3" t="inlineStr">
        <is>
          <t>[VERIFY]</t>
        </is>
      </c>
      <c r="G33" s="3" t="inlineStr">
        <is>
          <t>Segment revenue.</t>
        </is>
      </c>
    </row>
    <row r="34">
      <c r="A34" s="3" t="inlineStr">
        <is>
          <t>Segment mix</t>
        </is>
      </c>
      <c r="B34" s="3" t="inlineStr">
        <is>
          <t>Missiles and Fire Control sales</t>
        </is>
      </c>
      <c r="C34" s="13" t="n">
        <v>14450</v>
      </c>
      <c r="D34" s="3" t="inlineStr">
        <is>
          <t>$mm</t>
        </is>
      </c>
      <c r="E34" s="3" t="inlineStr">
        <is>
          <t>LMT FY2025 segment sales</t>
        </is>
      </c>
      <c r="F34" s="3" t="inlineStr">
        <is>
          <t>[VERIFY]</t>
        </is>
      </c>
      <c r="G34" s="3" t="inlineStr">
        <is>
          <t>Segment revenue.</t>
        </is>
      </c>
    </row>
    <row r="35">
      <c r="A35" s="3" t="inlineStr">
        <is>
          <t>Segment mix</t>
        </is>
      </c>
      <c r="B35" s="3" t="inlineStr">
        <is>
          <t>Rotary and Mission Systems sales</t>
        </is>
      </c>
      <c r="C35" s="13" t="n">
        <v>17310</v>
      </c>
      <c r="D35" s="3" t="inlineStr">
        <is>
          <t>$mm</t>
        </is>
      </c>
      <c r="E35" s="3" t="inlineStr">
        <is>
          <t>LMT FY2025 segment sales</t>
        </is>
      </c>
      <c r="F35" s="3" t="inlineStr">
        <is>
          <t>[VERIFY]</t>
        </is>
      </c>
      <c r="G35" s="3" t="inlineStr">
        <is>
          <t>Segment revenue.</t>
        </is>
      </c>
    </row>
    <row r="36">
      <c r="A36" s="3" t="inlineStr">
        <is>
          <t>Segment mix</t>
        </is>
      </c>
      <c r="B36" s="3" t="inlineStr">
        <is>
          <t>Space sales</t>
        </is>
      </c>
      <c r="C36" s="13" t="n">
        <v>13030</v>
      </c>
      <c r="D36" s="3" t="inlineStr">
        <is>
          <t>$mm</t>
        </is>
      </c>
      <c r="E36" s="3" t="inlineStr">
        <is>
          <t>LMT FY2025 segment sales</t>
        </is>
      </c>
      <c r="F36" s="3" t="inlineStr">
        <is>
          <t>[VERIFY]</t>
        </is>
      </c>
      <c r="G36" s="3" t="inlineStr">
        <is>
          <t>Segment revenue.</t>
        </is>
      </c>
    </row>
    <row r="37"/>
    <row r="38">
      <c r="A38" s="9" t="inlineStr">
        <is>
          <t>Formula outputs</t>
        </is>
      </c>
    </row>
    <row r="39">
      <c r="A39" s="3" t="inlineStr">
        <is>
          <t>Formula outputs</t>
        </is>
      </c>
      <c r="B39" s="3" t="inlineStr">
        <is>
          <t>FY2025 EBIT margin</t>
        </is>
      </c>
      <c r="C39" s="6">
        <f>C5/C4</f>
        <v/>
      </c>
      <c r="D39" s="3" t="inlineStr">
        <is>
          <t>%</t>
        </is>
      </c>
      <c r="E39" s="3" t="inlineStr">
        <is>
          <t>Formula</t>
        </is>
      </c>
      <c r="F39" s="3" t="inlineStr"/>
      <c r="G39" s="3" t="inlineStr">
        <is>
          <t>Operating profit divided by revenue.</t>
        </is>
      </c>
    </row>
    <row r="40">
      <c r="A40" s="3" t="inlineStr">
        <is>
          <t>Formula outputs</t>
        </is>
      </c>
      <c r="B40" s="3" t="inlineStr">
        <is>
          <t>Net debt</t>
        </is>
      </c>
      <c r="C40" s="18">
        <f>C9-C8</f>
        <v/>
      </c>
      <c r="D40" s="3" t="inlineStr">
        <is>
          <t>$mm</t>
        </is>
      </c>
      <c r="E40" s="3" t="inlineStr">
        <is>
          <t>Formula</t>
        </is>
      </c>
      <c r="F40" s="3" t="inlineStr"/>
      <c r="G40" s="3" t="inlineStr">
        <is>
          <t>Total debt less cash.</t>
        </is>
      </c>
    </row>
    <row r="41">
      <c r="A41" s="3" t="inlineStr">
        <is>
          <t>Formula outputs</t>
        </is>
      </c>
      <c r="B41" s="3" t="inlineStr">
        <is>
          <t>Equity weight</t>
        </is>
      </c>
      <c r="C41" s="6">
        <f>1-C16</f>
        <v/>
      </c>
      <c r="D41" s="3" t="inlineStr">
        <is>
          <t>%</t>
        </is>
      </c>
      <c r="E41" s="3" t="inlineStr">
        <is>
          <t>Formula</t>
        </is>
      </c>
      <c r="F41" s="3" t="inlineStr"/>
      <c r="G41" s="3" t="inlineStr">
        <is>
          <t>One less target debt weight.</t>
        </is>
      </c>
    </row>
    <row r="42">
      <c r="A42" s="3" t="inlineStr">
        <is>
          <t>Formula outputs</t>
        </is>
      </c>
      <c r="B42" s="3" t="inlineStr">
        <is>
          <t>Cost of equity</t>
        </is>
      </c>
      <c r="C42" s="6">
        <f>C12+C14*C13</f>
        <v/>
      </c>
      <c r="D42" s="3" t="inlineStr">
        <is>
          <t>%</t>
        </is>
      </c>
      <c r="E42" s="3" t="inlineStr">
        <is>
          <t>Formula</t>
        </is>
      </c>
      <c r="F42" s="3" t="inlineStr"/>
      <c r="G42" s="3" t="inlineStr">
        <is>
          <t>CAPM: risk-free rate plus beta times ERP.</t>
        </is>
      </c>
    </row>
    <row r="43">
      <c r="A43" s="3" t="inlineStr">
        <is>
          <t>Formula outputs</t>
        </is>
      </c>
      <c r="B43" s="3" t="inlineStr">
        <is>
          <t>After-tax cost of debt</t>
        </is>
      </c>
      <c r="C43" s="6">
        <f>C15*(1-C27)</f>
        <v/>
      </c>
      <c r="D43" s="3" t="inlineStr">
        <is>
          <t>%</t>
        </is>
      </c>
      <c r="E43" s="3" t="inlineStr">
        <is>
          <t>Formula</t>
        </is>
      </c>
      <c r="F43" s="3" t="inlineStr"/>
      <c r="G43" s="3" t="inlineStr">
        <is>
          <t>Pre-tax cost of debt after tax shield.</t>
        </is>
      </c>
    </row>
    <row r="44">
      <c r="A44" s="3" t="inlineStr">
        <is>
          <t>Formula outputs</t>
        </is>
      </c>
      <c r="B44" s="3" t="inlineStr">
        <is>
          <t>WACC</t>
        </is>
      </c>
      <c r="C44" s="6">
        <f>C42*C41+C43*C16</f>
        <v/>
      </c>
      <c r="D44" s="3" t="inlineStr">
        <is>
          <t>%</t>
        </is>
      </c>
      <c r="E44" s="3" t="inlineStr">
        <is>
          <t>Formula</t>
        </is>
      </c>
      <c r="F44" s="3" t="inlineStr"/>
      <c r="G44" s="3" t="inlineStr">
        <is>
          <t>Weighted average cost of capital.</t>
        </is>
      </c>
    </row>
  </sheetData>
  <mergeCells count="3">
    <mergeCell ref="A38:G38"/>
    <mergeCell ref="A2:G2"/>
    <mergeCell ref="A1:G1"/>
  </mergeCells>
  <pageMargins left="0.75" right="0.75" top="1" bottom="1" header="0.5" footer="0.5"/>
  <pageSetup fitToHeight="0" fitToWidth="1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47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34" customWidth="1" min="8" max="8"/>
    <col width="12" customWidth="1" min="9" max="9"/>
  </cols>
  <sheetData>
    <row r="1">
      <c r="A1" s="1" t="inlineStr">
        <is>
          <t>DCF Valuation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>
      <c r="A2" s="3" t="inlineStr">
        <is>
          <t>Five-year unlevered free cash flow forecast with Gordon growth and exit multiple terminal values.</t>
        </is>
      </c>
    </row>
    <row r="3">
      <c r="A3" s="4" t="inlineStr">
        <is>
          <t>Line item</t>
        </is>
      </c>
      <c r="B3" s="4" t="inlineStr">
        <is>
          <t>2025A</t>
        </is>
      </c>
      <c r="C3" s="4" t="inlineStr">
        <is>
          <t>2026E</t>
        </is>
      </c>
      <c r="D3" s="4" t="inlineStr">
        <is>
          <t>2027E</t>
        </is>
      </c>
      <c r="E3" s="4" t="inlineStr">
        <is>
          <t>2028E</t>
        </is>
      </c>
      <c r="F3" s="4" t="inlineStr">
        <is>
          <t>2029E</t>
        </is>
      </c>
      <c r="G3" s="4" t="inlineStr">
        <is>
          <t>2030E</t>
        </is>
      </c>
      <c r="H3" s="4" t="inlineStr">
        <is>
          <t>Source / logic</t>
        </is>
      </c>
      <c r="I3" s="4" t="inlineStr">
        <is>
          <t>Check</t>
        </is>
      </c>
    </row>
    <row r="4">
      <c r="A4" s="3" t="inlineStr">
        <is>
          <t>Revenue</t>
        </is>
      </c>
      <c r="B4" s="10">
        <f>'Assumptions'!C4</f>
        <v/>
      </c>
      <c r="C4" s="10">
        <f>B4*(1+'Assumptions'!C17)</f>
        <v/>
      </c>
      <c r="D4" s="10">
        <f>C4*(1+'Assumptions'!C18)</f>
        <v/>
      </c>
      <c r="E4" s="10">
        <f>D4*(1+'Assumptions'!C19)</f>
        <v/>
      </c>
      <c r="F4" s="10">
        <f>E4*(1+'Assumptions'!C20)</f>
        <v/>
      </c>
      <c r="G4" s="10">
        <f>F4*(1+'Assumptions'!C21)</f>
        <v/>
      </c>
      <c r="H4" s="3" t="inlineStr">
        <is>
          <t>Revenue grows from hard-input drivers</t>
        </is>
      </c>
      <c r="I4" s="3" t="inlineStr"/>
    </row>
    <row r="5">
      <c r="A5" s="3" t="inlineStr">
        <is>
          <t>Revenue growth</t>
        </is>
      </c>
      <c r="B5" s="19" t="inlineStr"/>
      <c r="C5" s="6">
        <f>C4/B4-1</f>
        <v/>
      </c>
      <c r="D5" s="6">
        <f>D4/C4-1</f>
        <v/>
      </c>
      <c r="E5" s="6">
        <f>E4/D4-1</f>
        <v/>
      </c>
      <c r="F5" s="6">
        <f>F4/E4-1</f>
        <v/>
      </c>
      <c r="G5" s="6">
        <f>G4/F4-1</f>
        <v/>
      </c>
      <c r="H5" s="3" t="inlineStr">
        <is>
          <t>Forecast assumption</t>
        </is>
      </c>
      <c r="I5" s="3" t="inlineStr"/>
    </row>
    <row r="6">
      <c r="A6" s="3" t="inlineStr">
        <is>
          <t>EBIT margin</t>
        </is>
      </c>
      <c r="B6" s="11">
        <f>'Assumptions'!C39</f>
        <v/>
      </c>
      <c r="C6" s="11">
        <f>'Assumptions'!C22</f>
        <v/>
      </c>
      <c r="D6" s="11">
        <f>'Assumptions'!C23</f>
        <v/>
      </c>
      <c r="E6" s="11">
        <f>'Assumptions'!C24</f>
        <v/>
      </c>
      <c r="F6" s="11">
        <f>'Assumptions'!C25</f>
        <v/>
      </c>
      <c r="G6" s="11">
        <f>'Assumptions'!C26</f>
        <v/>
      </c>
      <c r="H6" s="3" t="inlineStr">
        <is>
          <t>Forecast assumption</t>
        </is>
      </c>
      <c r="I6" s="3" t="inlineStr"/>
    </row>
    <row r="7">
      <c r="A7" s="3" t="inlineStr">
        <is>
          <t>EBIT</t>
        </is>
      </c>
      <c r="B7" s="10">
        <f>'Assumptions'!C5</f>
        <v/>
      </c>
      <c r="C7" s="18">
        <f>C4*C6</f>
        <v/>
      </c>
      <c r="D7" s="18">
        <f>D4*D6</f>
        <v/>
      </c>
      <c r="E7" s="18">
        <f>E4*E6</f>
        <v/>
      </c>
      <c r="F7" s="18">
        <f>F4*F6</f>
        <v/>
      </c>
      <c r="G7" s="18">
        <f>G4*G6</f>
        <v/>
      </c>
      <c r="H7" s="3" t="inlineStr">
        <is>
          <t>Revenue times EBIT margin</t>
        </is>
      </c>
      <c r="I7" s="3" t="inlineStr"/>
    </row>
    <row r="8">
      <c r="A8" s="3" t="inlineStr">
        <is>
          <t>Cash taxes</t>
        </is>
      </c>
      <c r="B8" s="20" t="inlineStr"/>
      <c r="C8" s="10">
        <f>C7*'Assumptions'!C27</f>
        <v/>
      </c>
      <c r="D8" s="10">
        <f>D7*'Assumptions'!C27</f>
        <v/>
      </c>
      <c r="E8" s="10">
        <f>E7*'Assumptions'!C27</f>
        <v/>
      </c>
      <c r="F8" s="10">
        <f>F7*'Assumptions'!C27</f>
        <v/>
      </c>
      <c r="G8" s="10">
        <f>G7*'Assumptions'!C27</f>
        <v/>
      </c>
      <c r="H8" s="3" t="inlineStr">
        <is>
          <t>EBIT times tax rate</t>
        </is>
      </c>
      <c r="I8" s="3" t="inlineStr"/>
    </row>
    <row r="9">
      <c r="A9" s="3" t="inlineStr">
        <is>
          <t>NOPAT</t>
        </is>
      </c>
      <c r="B9" s="20" t="inlineStr"/>
      <c r="C9" s="18">
        <f>C7-C8</f>
        <v/>
      </c>
      <c r="D9" s="18">
        <f>D7-D8</f>
        <v/>
      </c>
      <c r="E9" s="18">
        <f>E7-E8</f>
        <v/>
      </c>
      <c r="F9" s="18">
        <f>F7-F8</f>
        <v/>
      </c>
      <c r="G9" s="18">
        <f>G7-G8</f>
        <v/>
      </c>
      <c r="H9" s="3" t="inlineStr">
        <is>
          <t>EBIT less cash taxes</t>
        </is>
      </c>
      <c r="I9" s="3" t="inlineStr"/>
    </row>
    <row r="10">
      <c r="A10" s="3" t="inlineStr">
        <is>
          <t>D&amp;A</t>
        </is>
      </c>
      <c r="B10" s="10">
        <f>'Assumptions'!C6</f>
        <v/>
      </c>
      <c r="C10" s="10">
        <f>C4*'Assumptions'!C28</f>
        <v/>
      </c>
      <c r="D10" s="10">
        <f>D4*'Assumptions'!C28</f>
        <v/>
      </c>
      <c r="E10" s="10">
        <f>E4*'Assumptions'!C28</f>
        <v/>
      </c>
      <c r="F10" s="10">
        <f>F4*'Assumptions'!C28</f>
        <v/>
      </c>
      <c r="G10" s="10">
        <f>G4*'Assumptions'!C28</f>
        <v/>
      </c>
      <c r="H10" s="3" t="inlineStr">
        <is>
          <t>D&amp;A percent of revenue</t>
        </is>
      </c>
      <c r="I10" s="3" t="inlineStr"/>
    </row>
    <row r="11">
      <c r="A11" s="3" t="inlineStr">
        <is>
          <t>Capex</t>
        </is>
      </c>
      <c r="B11" s="10">
        <f>'Assumptions'!C7</f>
        <v/>
      </c>
      <c r="C11" s="10">
        <f>C4*'Assumptions'!C29</f>
        <v/>
      </c>
      <c r="D11" s="10">
        <f>D4*'Assumptions'!C29</f>
        <v/>
      </c>
      <c r="E11" s="10">
        <f>E4*'Assumptions'!C29</f>
        <v/>
      </c>
      <c r="F11" s="10">
        <f>F4*'Assumptions'!C29</f>
        <v/>
      </c>
      <c r="G11" s="10">
        <f>G4*'Assumptions'!C29</f>
        <v/>
      </c>
      <c r="H11" s="3" t="inlineStr">
        <is>
          <t>Capex percent of revenue</t>
        </is>
      </c>
      <c r="I11" s="3" t="inlineStr"/>
    </row>
    <row r="12">
      <c r="A12" s="3" t="inlineStr">
        <is>
          <t>Net working capital</t>
        </is>
      </c>
      <c r="B12" s="10">
        <f>B4*'Assumptions'!C30</f>
        <v/>
      </c>
      <c r="C12" s="10">
        <f>C4*'Assumptions'!C30</f>
        <v/>
      </c>
      <c r="D12" s="10">
        <f>D4*'Assumptions'!C30</f>
        <v/>
      </c>
      <c r="E12" s="10">
        <f>E4*'Assumptions'!C30</f>
        <v/>
      </c>
      <c r="F12" s="10">
        <f>F4*'Assumptions'!C30</f>
        <v/>
      </c>
      <c r="G12" s="10">
        <f>G4*'Assumptions'!C30</f>
        <v/>
      </c>
      <c r="H12" s="3" t="inlineStr">
        <is>
          <t>NWC percent of revenue</t>
        </is>
      </c>
      <c r="I12" s="3" t="inlineStr"/>
    </row>
    <row r="13">
      <c r="A13" s="3" t="inlineStr">
        <is>
          <t>Change in NWC</t>
        </is>
      </c>
      <c r="B13" s="20" t="inlineStr"/>
      <c r="C13" s="18">
        <f>C12-B12</f>
        <v/>
      </c>
      <c r="D13" s="18">
        <f>D12-C12</f>
        <v/>
      </c>
      <c r="E13" s="18">
        <f>E12-D12</f>
        <v/>
      </c>
      <c r="F13" s="18">
        <f>F12-E12</f>
        <v/>
      </c>
      <c r="G13" s="18">
        <f>G12-F12</f>
        <v/>
      </c>
      <c r="H13" s="3" t="inlineStr">
        <is>
          <t>Period-over-period NWC change</t>
        </is>
      </c>
      <c r="I13" s="3" t="inlineStr"/>
    </row>
    <row r="14">
      <c r="A14" s="3" t="inlineStr">
        <is>
          <t>Unlevered FCF</t>
        </is>
      </c>
      <c r="B14" s="20" t="inlineStr"/>
      <c r="C14" s="18">
        <f>C9+C10-C11-C13</f>
        <v/>
      </c>
      <c r="D14" s="18">
        <f>D9+D10-D11-D13</f>
        <v/>
      </c>
      <c r="E14" s="18">
        <f>E9+E10-E11-E13</f>
        <v/>
      </c>
      <c r="F14" s="18">
        <f>F9+F10-F11-F13</f>
        <v/>
      </c>
      <c r="G14" s="18">
        <f>G9+G10-G11-G13</f>
        <v/>
      </c>
      <c r="H14" s="3" t="inlineStr">
        <is>
          <t>NOPAT plus D&amp;A less capex and delta NWC</t>
        </is>
      </c>
      <c r="I14" s="3" t="inlineStr"/>
    </row>
    <row r="15">
      <c r="A15" s="3" t="inlineStr">
        <is>
          <t>WACC</t>
        </is>
      </c>
      <c r="B15" s="19" t="inlineStr"/>
      <c r="C15" s="11">
        <f>'Assumptions'!C44</f>
        <v/>
      </c>
      <c r="D15" s="11">
        <f>'Assumptions'!C44</f>
        <v/>
      </c>
      <c r="E15" s="11">
        <f>'Assumptions'!C44</f>
        <v/>
      </c>
      <c r="F15" s="11">
        <f>'Assumptions'!C44</f>
        <v/>
      </c>
      <c r="G15" s="11">
        <f>'Assumptions'!C44</f>
        <v/>
      </c>
      <c r="H15" s="3" t="inlineStr">
        <is>
          <t>CAPM WACC from Assumptions</t>
        </is>
      </c>
      <c r="I15" s="3" t="inlineStr"/>
    </row>
    <row r="16">
      <c r="A16" s="3" t="inlineStr">
        <is>
          <t>Discount factor</t>
        </is>
      </c>
      <c r="B16" s="19" t="inlineStr"/>
      <c r="C16" s="6">
        <f>1/(1+C15)^1</f>
        <v/>
      </c>
      <c r="D16" s="6">
        <f>1/(1+D15)^2</f>
        <v/>
      </c>
      <c r="E16" s="6">
        <f>1/(1+E15)^3</f>
        <v/>
      </c>
      <c r="F16" s="6">
        <f>1/(1+F15)^4</f>
        <v/>
      </c>
      <c r="G16" s="6">
        <f>1/(1+G15)^5</f>
        <v/>
      </c>
      <c r="H16" s="3" t="inlineStr">
        <is>
          <t>Year-end discounting at WACC</t>
        </is>
      </c>
      <c r="I16" s="3" t="inlineStr"/>
    </row>
    <row r="17">
      <c r="A17" s="3" t="inlineStr">
        <is>
          <t>PV of FCF</t>
        </is>
      </c>
      <c r="B17" s="20" t="inlineStr"/>
      <c r="C17" s="18">
        <f>C14*C16</f>
        <v/>
      </c>
      <c r="D17" s="18">
        <f>D14*D16</f>
        <v/>
      </c>
      <c r="E17" s="18">
        <f>E14*E16</f>
        <v/>
      </c>
      <c r="F17" s="18">
        <f>F14*F16</f>
        <v/>
      </c>
      <c r="G17" s="18">
        <f>G14*G16</f>
        <v/>
      </c>
      <c r="H17" s="3" t="inlineStr">
        <is>
          <t>FCF times discount factor</t>
        </is>
      </c>
      <c r="I17" s="3" t="inlineStr"/>
    </row>
    <row r="18"/>
    <row r="19"/>
    <row r="20">
      <c r="A20" s="9" t="inlineStr">
        <is>
          <t>Terminal value and equity bridge</t>
        </is>
      </c>
    </row>
    <row r="21">
      <c r="A21" s="3" t="inlineStr">
        <is>
          <t>Terminal FCF</t>
        </is>
      </c>
      <c r="B21" s="10">
        <f>G14*(1+'Assumptions'!C31)</f>
        <v/>
      </c>
      <c r="C21" s="20" t="inlineStr">
        <is>
          <t>2030E FCF grown at perpetuity rate</t>
        </is>
      </c>
      <c r="D21" s="20" t="inlineStr"/>
      <c r="E21" s="20" t="inlineStr"/>
      <c r="F21" s="20" t="inlineStr"/>
      <c r="G21" s="20" t="inlineStr"/>
      <c r="H21" s="3" t="inlineStr"/>
      <c r="I21" s="3" t="inlineStr"/>
    </row>
    <row r="22">
      <c r="A22" s="3" t="inlineStr">
        <is>
          <t>Terminal value, Gordon growth</t>
        </is>
      </c>
      <c r="B22" s="10">
        <f>B21/('Assumptions'!C44-'Assumptions'!C31)</f>
        <v/>
      </c>
      <c r="C22" s="20" t="inlineStr">
        <is>
          <t>FCF terminal value</t>
        </is>
      </c>
      <c r="D22" s="20" t="inlineStr"/>
      <c r="E22" s="20" t="inlineStr"/>
      <c r="F22" s="20" t="inlineStr"/>
      <c r="G22" s="20" t="inlineStr"/>
      <c r="H22" s="3" t="inlineStr"/>
      <c r="I22" s="3" t="inlineStr"/>
    </row>
    <row r="23">
      <c r="A23" s="3" t="inlineStr">
        <is>
          <t>PV terminal value, Gordon growth</t>
        </is>
      </c>
      <c r="B23" s="18">
        <f>B22*G16</f>
        <v/>
      </c>
      <c r="C23" s="20" t="inlineStr">
        <is>
          <t>Discounted at year-5 factor</t>
        </is>
      </c>
      <c r="D23" s="20" t="inlineStr"/>
      <c r="E23" s="20" t="inlineStr"/>
      <c r="F23" s="20" t="inlineStr"/>
      <c r="G23" s="20" t="inlineStr"/>
      <c r="H23" s="3" t="inlineStr"/>
      <c r="I23" s="3" t="inlineStr"/>
    </row>
    <row r="24">
      <c r="A24" s="3" t="inlineStr">
        <is>
          <t>Enterprise value, Gordon growth</t>
        </is>
      </c>
      <c r="B24" s="18">
        <f>SUM(C17:G17)+B23</f>
        <v/>
      </c>
      <c r="C24" s="20" t="inlineStr">
        <is>
          <t>PV FCF plus PV terminal value</t>
        </is>
      </c>
      <c r="D24" s="20" t="inlineStr"/>
      <c r="E24" s="20" t="inlineStr"/>
      <c r="F24" s="20" t="inlineStr"/>
      <c r="G24" s="20" t="inlineStr"/>
      <c r="H24" s="3" t="inlineStr"/>
      <c r="I24" s="3" t="inlineStr"/>
    </row>
    <row r="25">
      <c r="A25" s="3" t="inlineStr">
        <is>
          <t>Less net debt</t>
        </is>
      </c>
      <c r="B25" s="10">
        <f>'Assumptions'!C40</f>
        <v/>
      </c>
      <c r="C25" s="20" t="inlineStr">
        <is>
          <t>Debt less cash</t>
        </is>
      </c>
      <c r="D25" s="20" t="inlineStr"/>
      <c r="E25" s="20" t="inlineStr"/>
      <c r="F25" s="20" t="inlineStr"/>
      <c r="G25" s="20" t="inlineStr"/>
      <c r="H25" s="3" t="inlineStr"/>
      <c r="I25" s="3" t="inlineStr"/>
    </row>
    <row r="26">
      <c r="A26" s="3" t="inlineStr">
        <is>
          <t>Equity value, Gordon growth</t>
        </is>
      </c>
      <c r="B26" s="18">
        <f>B24-B25</f>
        <v/>
      </c>
      <c r="C26" s="20" t="inlineStr">
        <is>
          <t>Enterprise value less net debt</t>
        </is>
      </c>
      <c r="D26" s="20" t="inlineStr"/>
      <c r="E26" s="20" t="inlineStr"/>
      <c r="F26" s="20" t="inlineStr"/>
      <c r="G26" s="20" t="inlineStr"/>
      <c r="H26" s="3" t="inlineStr"/>
      <c r="I26" s="3" t="inlineStr"/>
    </row>
    <row r="27">
      <c r="A27" s="3" t="inlineStr">
        <is>
          <t>Diluted shares</t>
        </is>
      </c>
      <c r="B27" s="21">
        <f>'Assumptions'!C10</f>
        <v/>
      </c>
      <c r="C27" s="3" t="inlineStr">
        <is>
          <t>Diluted shares</t>
        </is>
      </c>
      <c r="D27" s="3" t="inlineStr"/>
      <c r="E27" s="3" t="inlineStr"/>
      <c r="F27" s="3" t="inlineStr"/>
      <c r="G27" s="3" t="inlineStr"/>
      <c r="H27" s="3" t="inlineStr"/>
      <c r="I27" s="3" t="inlineStr"/>
    </row>
    <row r="28">
      <c r="A28" s="3" t="inlineStr">
        <is>
          <t>Implied share price, Gordon growth</t>
        </is>
      </c>
      <c r="B28" s="7">
        <f>B26/B27</f>
        <v/>
      </c>
      <c r="C28" s="3" t="inlineStr">
        <is>
          <t>Equity value divided by shares</t>
        </is>
      </c>
      <c r="D28" s="3" t="inlineStr"/>
      <c r="E28" s="3" t="inlineStr"/>
      <c r="F28" s="3" t="inlineStr"/>
      <c r="G28" s="3" t="inlineStr"/>
      <c r="H28" s="3" t="inlineStr"/>
      <c r="I28" s="3" t="inlineStr"/>
    </row>
    <row r="29">
      <c r="A29" s="3" t="inlineStr">
        <is>
          <t>2030E EBITDA</t>
        </is>
      </c>
      <c r="B29" s="18">
        <f>G7+G10</f>
        <v/>
      </c>
      <c r="C29" s="20" t="inlineStr">
        <is>
          <t>EBIT plus D&amp;A</t>
        </is>
      </c>
      <c r="D29" s="20" t="inlineStr"/>
      <c r="E29" s="20" t="inlineStr"/>
      <c r="F29" s="20" t="inlineStr"/>
      <c r="G29" s="20" t="inlineStr"/>
      <c r="H29" s="3" t="inlineStr"/>
      <c r="I29" s="3" t="inlineStr"/>
    </row>
    <row r="30">
      <c r="A30" s="3" t="inlineStr">
        <is>
          <t>Terminal value, exit multiple</t>
        </is>
      </c>
      <c r="B30" s="10">
        <f>B29*'Assumptions'!C32</f>
        <v/>
      </c>
      <c r="C30" s="20" t="inlineStr">
        <is>
          <t>2030E EBITDA times exit multiple</t>
        </is>
      </c>
      <c r="D30" s="20" t="inlineStr"/>
      <c r="E30" s="20" t="inlineStr"/>
      <c r="F30" s="20" t="inlineStr"/>
      <c r="G30" s="20" t="inlineStr"/>
      <c r="H30" s="3" t="inlineStr"/>
      <c r="I30" s="3" t="inlineStr"/>
    </row>
    <row r="31">
      <c r="A31" s="3" t="inlineStr">
        <is>
          <t>PV terminal value, exit multiple</t>
        </is>
      </c>
      <c r="B31" s="18">
        <f>B30*G16</f>
        <v/>
      </c>
      <c r="C31" s="20" t="inlineStr">
        <is>
          <t>Discounted at year-5 factor</t>
        </is>
      </c>
      <c r="D31" s="20" t="inlineStr"/>
      <c r="E31" s="20" t="inlineStr"/>
      <c r="F31" s="20" t="inlineStr"/>
      <c r="G31" s="20" t="inlineStr"/>
      <c r="H31" s="3" t="inlineStr"/>
      <c r="I31" s="3" t="inlineStr"/>
    </row>
    <row r="32">
      <c r="A32" s="3" t="inlineStr">
        <is>
          <t>Enterprise value, exit multiple</t>
        </is>
      </c>
      <c r="B32" s="18">
        <f>SUM(C17:G17)+B31</f>
        <v/>
      </c>
      <c r="C32" s="20" t="inlineStr">
        <is>
          <t>PV FCF plus PV terminal value</t>
        </is>
      </c>
      <c r="D32" s="20" t="inlineStr"/>
      <c r="E32" s="20" t="inlineStr"/>
      <c r="F32" s="20" t="inlineStr"/>
      <c r="G32" s="20" t="inlineStr"/>
      <c r="H32" s="3" t="inlineStr"/>
      <c r="I32" s="3" t="inlineStr"/>
    </row>
    <row r="33">
      <c r="A33" s="3" t="inlineStr">
        <is>
          <t>Equity value, exit multiple</t>
        </is>
      </c>
      <c r="B33" s="18">
        <f>B32-B25</f>
        <v/>
      </c>
      <c r="C33" s="20" t="inlineStr">
        <is>
          <t>Enterprise value less net debt</t>
        </is>
      </c>
      <c r="D33" s="20" t="inlineStr"/>
      <c r="E33" s="20" t="inlineStr"/>
      <c r="F33" s="20" t="inlineStr"/>
      <c r="G33" s="20" t="inlineStr"/>
      <c r="H33" s="3" t="inlineStr"/>
      <c r="I33" s="3" t="inlineStr"/>
    </row>
    <row r="34">
      <c r="A34" s="3" t="inlineStr">
        <is>
          <t>Implied share price, exit multiple</t>
        </is>
      </c>
      <c r="B34" s="7">
        <f>B33/B27</f>
        <v/>
      </c>
      <c r="C34" s="3" t="inlineStr">
        <is>
          <t>Equity value divided by shares</t>
        </is>
      </c>
      <c r="D34" s="3" t="inlineStr"/>
      <c r="E34" s="3" t="inlineStr"/>
      <c r="F34" s="3" t="inlineStr"/>
      <c r="G34" s="3" t="inlineStr"/>
      <c r="H34" s="3" t="inlineStr"/>
      <c r="I34" s="3" t="inlineStr"/>
    </row>
    <row r="35"/>
    <row r="36"/>
    <row r="37">
      <c r="A37" s="9" t="inlineStr">
        <is>
          <t>WACC build</t>
        </is>
      </c>
    </row>
    <row r="38">
      <c r="A38" s="3" t="inlineStr">
        <is>
          <t>Risk-free rate</t>
        </is>
      </c>
      <c r="B38" s="11">
        <f>'Assumptions'!C12</f>
        <v/>
      </c>
      <c r="C38" s="22" t="n"/>
      <c r="D38" s="22" t="n"/>
      <c r="E38" s="22" t="n"/>
      <c r="F38" s="22" t="n"/>
      <c r="G38" s="22" t="n"/>
    </row>
    <row r="39">
      <c r="A39" s="3" t="inlineStr">
        <is>
          <t>Levered beta</t>
        </is>
      </c>
      <c r="B39" s="23">
        <f>'Assumptions'!C14</f>
        <v/>
      </c>
    </row>
    <row r="40">
      <c r="A40" s="3" t="inlineStr">
        <is>
          <t>Equity risk premium</t>
        </is>
      </c>
      <c r="B40" s="11">
        <f>'Assumptions'!C13</f>
        <v/>
      </c>
      <c r="C40" s="22" t="n"/>
      <c r="D40" s="22" t="n"/>
      <c r="E40" s="22" t="n"/>
      <c r="F40" s="22" t="n"/>
      <c r="G40" s="22" t="n"/>
    </row>
    <row r="41">
      <c r="A41" s="3" t="inlineStr">
        <is>
          <t>Cost of equity</t>
        </is>
      </c>
      <c r="B41" s="6">
        <f>B38+B39*B40</f>
        <v/>
      </c>
      <c r="C41" s="22" t="n"/>
      <c r="D41" s="22" t="n"/>
      <c r="E41" s="22" t="n"/>
      <c r="F41" s="22" t="n"/>
      <c r="G41" s="22" t="n"/>
    </row>
    <row r="42">
      <c r="A42" s="3" t="inlineStr">
        <is>
          <t>Pre-tax cost of debt</t>
        </is>
      </c>
      <c r="B42" s="11">
        <f>'Assumptions'!C15</f>
        <v/>
      </c>
      <c r="C42" s="22" t="n"/>
      <c r="D42" s="22" t="n"/>
      <c r="E42" s="22" t="n"/>
      <c r="F42" s="22" t="n"/>
      <c r="G42" s="22" t="n"/>
    </row>
    <row r="43">
      <c r="A43" s="3" t="inlineStr">
        <is>
          <t>Tax rate</t>
        </is>
      </c>
      <c r="B43" s="11">
        <f>'Assumptions'!C27</f>
        <v/>
      </c>
      <c r="C43" s="22" t="n"/>
      <c r="D43" s="22" t="n"/>
      <c r="E43" s="22" t="n"/>
      <c r="F43" s="22" t="n"/>
      <c r="G43" s="22" t="n"/>
    </row>
    <row r="44">
      <c r="A44" s="3" t="inlineStr">
        <is>
          <t>After-tax cost of debt</t>
        </is>
      </c>
      <c r="B44" s="6">
        <f>B42*(1-B43)</f>
        <v/>
      </c>
      <c r="C44" s="22" t="n"/>
      <c r="D44" s="22" t="n"/>
      <c r="E44" s="22" t="n"/>
      <c r="F44" s="22" t="n"/>
      <c r="G44" s="22" t="n"/>
    </row>
    <row r="45">
      <c r="A45" s="3" t="inlineStr">
        <is>
          <t>Debt weight</t>
        </is>
      </c>
      <c r="B45" s="11">
        <f>'Assumptions'!C16</f>
        <v/>
      </c>
      <c r="C45" s="22" t="n"/>
      <c r="D45" s="22" t="n"/>
      <c r="E45" s="22" t="n"/>
      <c r="F45" s="22" t="n"/>
      <c r="G45" s="22" t="n"/>
    </row>
    <row r="46">
      <c r="A46" s="3" t="inlineStr">
        <is>
          <t>Equity weight</t>
        </is>
      </c>
      <c r="B46" s="6">
        <f>1-B45</f>
        <v/>
      </c>
      <c r="C46" s="22" t="n"/>
      <c r="D46" s="22" t="n"/>
      <c r="E46" s="22" t="n"/>
      <c r="F46" s="22" t="n"/>
      <c r="G46" s="22" t="n"/>
    </row>
    <row r="47">
      <c r="A47" s="3" t="inlineStr">
        <is>
          <t>WACC</t>
        </is>
      </c>
      <c r="B47" s="6">
        <f>B41*B46+B44*B45</f>
        <v/>
      </c>
      <c r="C47" s="22" t="n"/>
      <c r="D47" s="22" t="n"/>
      <c r="E47" s="22" t="n"/>
      <c r="F47" s="22" t="n"/>
      <c r="G47" s="22" t="n"/>
    </row>
  </sheetData>
  <mergeCells count="4">
    <mergeCell ref="A1:I1"/>
    <mergeCell ref="A37:I37"/>
    <mergeCell ref="A20:I20"/>
    <mergeCell ref="A2:I2"/>
  </mergeCells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M24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6" customWidth="1" min="4" max="4"/>
    <col width="16" customWidth="1" min="5" max="5"/>
    <col width="14" customWidth="1" min="6" max="6"/>
    <col width="18" customWidth="1" min="7" max="7"/>
    <col width="14" customWidth="1" min="8" max="8"/>
    <col width="14" customWidth="1" min="9" max="9"/>
    <col width="14" customWidth="1" min="10" max="10"/>
    <col width="12" customWidth="1" min="11" max="11"/>
    <col width="14" customWidth="1" min="12" max="12"/>
    <col width="14" customWidth="1" min="13" max="13"/>
  </cols>
  <sheetData>
    <row r="1">
      <c r="A1" s="1" t="inlineStr">
        <is>
          <t>Comparable Company Valuation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</row>
    <row r="2">
      <c r="A2" s="3" t="inlineStr">
        <is>
          <t>Peer inputs are hard-coded market data assumptions flagged for verification. Multiples and implied LMT values are formulas.</t>
        </is>
      </c>
    </row>
    <row r="3">
      <c r="A3" s="4" t="inlineStr">
        <is>
          <t>Ticker</t>
        </is>
      </c>
      <c r="B3" s="4" t="inlineStr">
        <is>
          <t>Company</t>
        </is>
      </c>
      <c r="C3" s="4" t="inlineStr">
        <is>
          <t>Share price</t>
        </is>
      </c>
      <c r="D3" s="4" t="inlineStr">
        <is>
          <t>Diluted shares</t>
        </is>
      </c>
      <c r="E3" s="4" t="inlineStr">
        <is>
          <t>Market cap</t>
        </is>
      </c>
      <c r="F3" s="4" t="inlineStr">
        <is>
          <t>Net debt</t>
        </is>
      </c>
      <c r="G3" s="4" t="inlineStr">
        <is>
          <t>Enterprise value</t>
        </is>
      </c>
      <c r="H3" s="4" t="inlineStr">
        <is>
          <t>Revenue</t>
        </is>
      </c>
      <c r="I3" s="4" t="inlineStr">
        <is>
          <t>EBITDA</t>
        </is>
      </c>
      <c r="J3" s="4" t="inlineStr">
        <is>
          <t>Net income</t>
        </is>
      </c>
      <c r="K3" s="4" t="inlineStr">
        <is>
          <t>P/E</t>
        </is>
      </c>
      <c r="L3" s="24" t="inlineStr">
        <is>
          <t>EV/Revenue</t>
        </is>
      </c>
      <c r="M3" s="24" t="inlineStr">
        <is>
          <t>EV/EBITDA</t>
        </is>
      </c>
    </row>
    <row r="4">
      <c r="A4" s="3" t="inlineStr">
        <is>
          <t>RTX</t>
        </is>
      </c>
      <c r="B4" s="3" t="inlineStr">
        <is>
          <t>RTX Corporation</t>
        </is>
      </c>
      <c r="C4" s="15" t="n">
        <v>181.83</v>
      </c>
      <c r="D4" s="13" t="n">
        <v>1365</v>
      </c>
      <c r="E4" s="18">
        <f>C4*D4</f>
        <v/>
      </c>
      <c r="F4" s="13" t="n">
        <v>32000</v>
      </c>
      <c r="G4" s="18">
        <f>E4+F4</f>
        <v/>
      </c>
      <c r="H4" s="13" t="n">
        <v>84000</v>
      </c>
      <c r="I4" s="13" t="n">
        <v>12500</v>
      </c>
      <c r="J4" s="13" t="n">
        <v>8000</v>
      </c>
      <c r="K4" s="25">
        <f>E4/J4</f>
        <v/>
      </c>
      <c r="L4" s="25">
        <f>G4/H4</f>
        <v/>
      </c>
      <c r="M4" s="25">
        <f>G4/I4</f>
        <v/>
      </c>
    </row>
    <row r="5">
      <c r="A5" s="3" t="inlineStr">
        <is>
          <t>NOC</t>
        </is>
      </c>
      <c r="B5" s="3" t="inlineStr">
        <is>
          <t>Northrop Grumman</t>
        </is>
      </c>
      <c r="C5" s="15" t="n">
        <v>507.33</v>
      </c>
      <c r="D5" s="13" t="n">
        <v>145</v>
      </c>
      <c r="E5" s="18">
        <f>C5*D5</f>
        <v/>
      </c>
      <c r="F5" s="13" t="n">
        <v>13000</v>
      </c>
      <c r="G5" s="18">
        <f>E5+F5</f>
        <v/>
      </c>
      <c r="H5" s="13" t="n">
        <v>41800</v>
      </c>
      <c r="I5" s="13" t="n">
        <v>6500</v>
      </c>
      <c r="J5" s="13" t="n">
        <v>3800</v>
      </c>
      <c r="K5" s="25">
        <f>E5/J5</f>
        <v/>
      </c>
      <c r="L5" s="25">
        <f>G5/H5</f>
        <v/>
      </c>
      <c r="M5" s="25">
        <f>G5/I5</f>
        <v/>
      </c>
    </row>
    <row r="6">
      <c r="A6" s="3" t="inlineStr">
        <is>
          <t>GD</t>
        </is>
      </c>
      <c r="B6" s="3" t="inlineStr">
        <is>
          <t>General Dynamics</t>
        </is>
      </c>
      <c r="C6" s="15" t="n">
        <v>295</v>
      </c>
      <c r="D6" s="13" t="n">
        <v>273</v>
      </c>
      <c r="E6" s="18">
        <f>C6*D6</f>
        <v/>
      </c>
      <c r="F6" s="13" t="n">
        <v>11000</v>
      </c>
      <c r="G6" s="18">
        <f>E6+F6</f>
        <v/>
      </c>
      <c r="H6" s="13" t="n">
        <v>48000</v>
      </c>
      <c r="I6" s="13" t="n">
        <v>6200</v>
      </c>
      <c r="J6" s="13" t="n">
        <v>3900</v>
      </c>
      <c r="K6" s="25">
        <f>E6/J6</f>
        <v/>
      </c>
      <c r="L6" s="25">
        <f>G6/H6</f>
        <v/>
      </c>
      <c r="M6" s="25">
        <f>G6/I6</f>
        <v/>
      </c>
    </row>
    <row r="7">
      <c r="A7" s="3" t="inlineStr">
        <is>
          <t>LHX</t>
        </is>
      </c>
      <c r="B7" s="3" t="inlineStr">
        <is>
          <t>L3Harris Technologies</t>
        </is>
      </c>
      <c r="C7" s="15" t="n">
        <v>260</v>
      </c>
      <c r="D7" s="13" t="n">
        <v>188</v>
      </c>
      <c r="E7" s="18">
        <f>C7*D7</f>
        <v/>
      </c>
      <c r="F7" s="13" t="n">
        <v>12500</v>
      </c>
      <c r="G7" s="18">
        <f>E7+F7</f>
        <v/>
      </c>
      <c r="H7" s="13" t="n">
        <v>22000</v>
      </c>
      <c r="I7" s="13" t="n">
        <v>4200</v>
      </c>
      <c r="J7" s="13" t="n">
        <v>2100</v>
      </c>
      <c r="K7" s="25">
        <f>E7/J7</f>
        <v/>
      </c>
      <c r="L7" s="25">
        <f>G7/H7</f>
        <v/>
      </c>
      <c r="M7" s="25">
        <f>G7/I7</f>
        <v/>
      </c>
    </row>
    <row r="8">
      <c r="A8" s="3" t="inlineStr">
        <is>
          <t>BA</t>
        </is>
      </c>
      <c r="B8" s="3" t="inlineStr">
        <is>
          <t>Boeing</t>
        </is>
      </c>
      <c r="C8" s="15" t="n">
        <v>220.83</v>
      </c>
      <c r="D8" s="13" t="n">
        <v>750</v>
      </c>
      <c r="E8" s="18">
        <f>C8*D8</f>
        <v/>
      </c>
      <c r="F8" s="13" t="n">
        <v>39000</v>
      </c>
      <c r="G8" s="18">
        <f>E8+F8</f>
        <v/>
      </c>
      <c r="H8" s="13" t="n">
        <v>78000</v>
      </c>
      <c r="I8" s="13" t="n">
        <v>4000</v>
      </c>
      <c r="J8" s="13" t="n">
        <v>-2500</v>
      </c>
      <c r="K8" s="25">
        <f>IF(J8&gt;0,E8/J8,"NM")</f>
        <v/>
      </c>
      <c r="L8" s="25">
        <f>G8/H8</f>
        <v/>
      </c>
      <c r="M8" s="25">
        <f>G8/I8</f>
        <v/>
      </c>
    </row>
    <row r="9"/>
    <row r="10"/>
    <row r="11">
      <c r="A11" s="9" t="inlineStr">
        <is>
          <t>LMT implied value from median peer multiples</t>
        </is>
      </c>
    </row>
    <row r="12">
      <c r="A12" s="3" t="inlineStr">
        <is>
          <t>LMT FY2025 revenue</t>
        </is>
      </c>
      <c r="B12" s="10">
        <f>'Assumptions'!C4</f>
        <v/>
      </c>
    </row>
    <row r="13">
      <c r="A13" s="3" t="inlineStr">
        <is>
          <t>LMT FY2025 EBITDA</t>
        </is>
      </c>
      <c r="B13" s="10">
        <f>'Assumptions'!C5+'Assumptions'!C6</f>
        <v/>
      </c>
    </row>
    <row r="14">
      <c r="A14" s="3" t="inlineStr">
        <is>
          <t>LMT FY2025 NOPAT (net income proxy)</t>
        </is>
      </c>
      <c r="B14" s="10">
        <f>'Assumptions'!C5*(1-'Assumptions'!C27)</f>
        <v/>
      </c>
    </row>
    <row r="15">
      <c r="A15" s="3" t="inlineStr">
        <is>
          <t>Median EV/Revenue</t>
        </is>
      </c>
      <c r="B15" s="25">
        <f>MEDIAN(L4:L8)</f>
        <v/>
      </c>
    </row>
    <row r="16">
      <c r="A16" s="3" t="inlineStr">
        <is>
          <t>Median EV/EBITDA</t>
        </is>
      </c>
      <c r="B16" s="25">
        <f>MEDIAN(M4:M8)</f>
        <v/>
      </c>
    </row>
    <row r="17">
      <c r="A17" s="3" t="inlineStr">
        <is>
          <t>Median P/E</t>
        </is>
      </c>
      <c r="B17" s="25">
        <f>MEDIAN(K4:K7)</f>
        <v/>
      </c>
    </row>
    <row r="18">
      <c r="A18" s="3" t="inlineStr">
        <is>
          <t>Implied EV from revenue</t>
        </is>
      </c>
      <c r="B18" s="18">
        <f>B12*B15</f>
        <v/>
      </c>
    </row>
    <row r="19">
      <c r="A19" s="3" t="inlineStr">
        <is>
          <t>Implied EV from EBITDA</t>
        </is>
      </c>
      <c r="B19" s="18">
        <f>B13*B16</f>
        <v/>
      </c>
    </row>
    <row r="20">
      <c r="A20" s="3" t="inlineStr">
        <is>
          <t>Implied equity value from P/E</t>
        </is>
      </c>
      <c r="B20" s="18">
        <f>B17*B14</f>
        <v/>
      </c>
    </row>
    <row r="21">
      <c r="A21" s="3" t="inlineStr">
        <is>
          <t>Implied price, EV/Revenue</t>
        </is>
      </c>
      <c r="B21" s="5">
        <f>(B18-'Assumptions'!C40)/'Assumptions'!C10</f>
        <v/>
      </c>
    </row>
    <row r="22">
      <c r="A22" s="3" t="inlineStr">
        <is>
          <t>Implied price, EV/EBITDA</t>
        </is>
      </c>
      <c r="B22" s="5">
        <f>(B19-'Assumptions'!C40)/'Assumptions'!C10</f>
        <v/>
      </c>
    </row>
    <row r="23">
      <c r="A23" s="3" t="inlineStr">
        <is>
          <t>Implied price, P/E</t>
        </is>
      </c>
      <c r="B23" s="5">
        <f>B20/'Assumptions'!C10</f>
        <v/>
      </c>
    </row>
    <row r="24">
      <c r="A24" s="3" t="inlineStr">
        <is>
          <t>Comps implied median price</t>
        </is>
      </c>
      <c r="B24" s="7">
        <f>MEDIAN(B21:B23)</f>
        <v/>
      </c>
    </row>
  </sheetData>
  <mergeCells count="3">
    <mergeCell ref="A2:K2"/>
    <mergeCell ref="A1:K1"/>
    <mergeCell ref="A11:M11"/>
  </mergeCells>
  <pageMargins left="0.75" right="0.75" top="1" bottom="1" header="0.5" footer="0.5"/>
  <pageSetup fitToHeight="0" fitToWidth="1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DCF Sensitivity: WACC x Terminal Growth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Each grid output is a live formula that recalculates implied share price using the row WACC and column terminal growth.</t>
        </is>
      </c>
    </row>
    <row r="3"/>
    <row r="4">
      <c r="A4" s="4" t="inlineStr">
        <is>
          <t>WACC \ TGR</t>
        </is>
      </c>
      <c r="B4" s="26" t="n">
        <v>0.015</v>
      </c>
      <c r="C4" s="26" t="n">
        <v>0.02</v>
      </c>
      <c r="D4" s="26" t="n">
        <v>0.0225</v>
      </c>
      <c r="E4" s="26" t="n">
        <v>0.025</v>
      </c>
      <c r="F4" s="26" t="n">
        <v>0.03</v>
      </c>
      <c r="G4" s="26" t="n">
        <v>0.035</v>
      </c>
    </row>
    <row r="5">
      <c r="A5" s="16" t="n">
        <v>0.065</v>
      </c>
      <c r="B5" s="7">
        <f>(('DCF'!C14/(1+$A5)^1+'DCF'!D14/(1+$A5)^2+'DCF'!E14/(1+$A5)^3+'DCF'!F14/(1+$A5)^4+'DCF'!G14/(1+$A5)^5)+('DCF'!G14*(1+B$4)/($A5-B$4))/(1+$A5)^5-'Assumptions'!C40)/'Assumptions'!C10</f>
        <v/>
      </c>
      <c r="C5" s="7">
        <f>(('DCF'!C14/(1+$A5)^1+'DCF'!D14/(1+$A5)^2+'DCF'!E14/(1+$A5)^3+'DCF'!F14/(1+$A5)^4+'DCF'!G14/(1+$A5)^5)+('DCF'!G14*(1+C$4)/($A5-C$4))/(1+$A5)^5-'Assumptions'!C40)/'Assumptions'!C10</f>
        <v/>
      </c>
      <c r="D5" s="7">
        <f>(('DCF'!C14/(1+$A5)^1+'DCF'!D14/(1+$A5)^2+'DCF'!E14/(1+$A5)^3+'DCF'!F14/(1+$A5)^4+'DCF'!G14/(1+$A5)^5)+('DCF'!G14*(1+D$4)/($A5-D$4))/(1+$A5)^5-'Assumptions'!C40)/'Assumptions'!C10</f>
        <v/>
      </c>
      <c r="E5" s="7">
        <f>(('DCF'!C14/(1+$A5)^1+'DCF'!D14/(1+$A5)^2+'DCF'!E14/(1+$A5)^3+'DCF'!F14/(1+$A5)^4+'DCF'!G14/(1+$A5)^5)+('DCF'!G14*(1+E$4)/($A5-E$4))/(1+$A5)^5-'Assumptions'!C40)/'Assumptions'!C10</f>
        <v/>
      </c>
      <c r="F5" s="7">
        <f>(('DCF'!C14/(1+$A5)^1+'DCF'!D14/(1+$A5)^2+'DCF'!E14/(1+$A5)^3+'DCF'!F14/(1+$A5)^4+'DCF'!G14/(1+$A5)^5)+('DCF'!G14*(1+F$4)/($A5-F$4))/(1+$A5)^5-'Assumptions'!C40)/'Assumptions'!C10</f>
        <v/>
      </c>
      <c r="G5" s="7">
        <f>(('DCF'!C14/(1+$A5)^1+'DCF'!D14/(1+$A5)^2+'DCF'!E14/(1+$A5)^3+'DCF'!F14/(1+$A5)^4+'DCF'!G14/(1+$A5)^5)+('DCF'!G14*(1+G$4)/($A5-G$4))/(1+$A5)^5-'Assumptions'!C40)/'Assumptions'!C10</f>
        <v/>
      </c>
    </row>
    <row r="6">
      <c r="A6" s="16" t="n">
        <v>0.07000000000000001</v>
      </c>
      <c r="B6" s="7">
        <f>(('DCF'!C14/(1+$A6)^1+'DCF'!D14/(1+$A6)^2+'DCF'!E14/(1+$A6)^3+'DCF'!F14/(1+$A6)^4+'DCF'!G14/(1+$A6)^5)+('DCF'!G14*(1+B$4)/($A6-B$4))/(1+$A6)^5-'Assumptions'!C40)/'Assumptions'!C10</f>
        <v/>
      </c>
      <c r="C6" s="7">
        <f>(('DCF'!C14/(1+$A6)^1+'DCF'!D14/(1+$A6)^2+'DCF'!E14/(1+$A6)^3+'DCF'!F14/(1+$A6)^4+'DCF'!G14/(1+$A6)^5)+('DCF'!G14*(1+C$4)/($A6-C$4))/(1+$A6)^5-'Assumptions'!C40)/'Assumptions'!C10</f>
        <v/>
      </c>
      <c r="D6" s="7">
        <f>(('DCF'!C14/(1+$A6)^1+'DCF'!D14/(1+$A6)^2+'DCF'!E14/(1+$A6)^3+'DCF'!F14/(1+$A6)^4+'DCF'!G14/(1+$A6)^5)+('DCF'!G14*(1+D$4)/($A6-D$4))/(1+$A6)^5-'Assumptions'!C40)/'Assumptions'!C10</f>
        <v/>
      </c>
      <c r="E6" s="7">
        <f>(('DCF'!C14/(1+$A6)^1+'DCF'!D14/(1+$A6)^2+'DCF'!E14/(1+$A6)^3+'DCF'!F14/(1+$A6)^4+'DCF'!G14/(1+$A6)^5)+('DCF'!G14*(1+E$4)/($A6-E$4))/(1+$A6)^5-'Assumptions'!C40)/'Assumptions'!C10</f>
        <v/>
      </c>
      <c r="F6" s="7">
        <f>(('DCF'!C14/(1+$A6)^1+'DCF'!D14/(1+$A6)^2+'DCF'!E14/(1+$A6)^3+'DCF'!F14/(1+$A6)^4+'DCF'!G14/(1+$A6)^5)+('DCF'!G14*(1+F$4)/($A6-F$4))/(1+$A6)^5-'Assumptions'!C40)/'Assumptions'!C10</f>
        <v/>
      </c>
      <c r="G6" s="7">
        <f>(('DCF'!C14/(1+$A6)^1+'DCF'!D14/(1+$A6)^2+'DCF'!E14/(1+$A6)^3+'DCF'!F14/(1+$A6)^4+'DCF'!G14/(1+$A6)^5)+('DCF'!G14*(1+G$4)/($A6-G$4))/(1+$A6)^5-'Assumptions'!C40)/'Assumptions'!C10</f>
        <v/>
      </c>
    </row>
    <row r="7">
      <c r="A7" s="16" t="n">
        <v>0.075</v>
      </c>
      <c r="B7" s="7">
        <f>(('DCF'!C14/(1+$A7)^1+'DCF'!D14/(1+$A7)^2+'DCF'!E14/(1+$A7)^3+'DCF'!F14/(1+$A7)^4+'DCF'!G14/(1+$A7)^5)+('DCF'!G14*(1+B$4)/($A7-B$4))/(1+$A7)^5-'Assumptions'!C40)/'Assumptions'!C10</f>
        <v/>
      </c>
      <c r="C7" s="7">
        <f>(('DCF'!C14/(1+$A7)^1+'DCF'!D14/(1+$A7)^2+'DCF'!E14/(1+$A7)^3+'DCF'!F14/(1+$A7)^4+'DCF'!G14/(1+$A7)^5)+('DCF'!G14*(1+C$4)/($A7-C$4))/(1+$A7)^5-'Assumptions'!C40)/'Assumptions'!C10</f>
        <v/>
      </c>
      <c r="D7" s="7">
        <f>(('DCF'!C14/(1+$A7)^1+'DCF'!D14/(1+$A7)^2+'DCF'!E14/(1+$A7)^3+'DCF'!F14/(1+$A7)^4+'DCF'!G14/(1+$A7)^5)+('DCF'!G14*(1+D$4)/($A7-D$4))/(1+$A7)^5-'Assumptions'!C40)/'Assumptions'!C10</f>
        <v/>
      </c>
      <c r="E7" s="7">
        <f>(('DCF'!C14/(1+$A7)^1+'DCF'!D14/(1+$A7)^2+'DCF'!E14/(1+$A7)^3+'DCF'!F14/(1+$A7)^4+'DCF'!G14/(1+$A7)^5)+('DCF'!G14*(1+E$4)/($A7-E$4))/(1+$A7)^5-'Assumptions'!C40)/'Assumptions'!C10</f>
        <v/>
      </c>
      <c r="F7" s="7">
        <f>(('DCF'!C14/(1+$A7)^1+'DCF'!D14/(1+$A7)^2+'DCF'!E14/(1+$A7)^3+'DCF'!F14/(1+$A7)^4+'DCF'!G14/(1+$A7)^5)+('DCF'!G14*(1+F$4)/($A7-F$4))/(1+$A7)^5-'Assumptions'!C40)/'Assumptions'!C10</f>
        <v/>
      </c>
      <c r="G7" s="7">
        <f>(('DCF'!C14/(1+$A7)^1+'DCF'!D14/(1+$A7)^2+'DCF'!E14/(1+$A7)^3+'DCF'!F14/(1+$A7)^4+'DCF'!G14/(1+$A7)^5)+('DCF'!G14*(1+G$4)/($A7-G$4))/(1+$A7)^5-'Assumptions'!C40)/'Assumptions'!C10</f>
        <v/>
      </c>
    </row>
    <row r="8">
      <c r="A8" s="16" t="n">
        <v>0.08</v>
      </c>
      <c r="B8" s="7">
        <f>(('DCF'!C14/(1+$A8)^1+'DCF'!D14/(1+$A8)^2+'DCF'!E14/(1+$A8)^3+'DCF'!F14/(1+$A8)^4+'DCF'!G14/(1+$A8)^5)+('DCF'!G14*(1+B$4)/($A8-B$4))/(1+$A8)^5-'Assumptions'!C40)/'Assumptions'!C10</f>
        <v/>
      </c>
      <c r="C8" s="7">
        <f>(('DCF'!C14/(1+$A8)^1+'DCF'!D14/(1+$A8)^2+'DCF'!E14/(1+$A8)^3+'DCF'!F14/(1+$A8)^4+'DCF'!G14/(1+$A8)^5)+('DCF'!G14*(1+C$4)/($A8-C$4))/(1+$A8)^5-'Assumptions'!C40)/'Assumptions'!C10</f>
        <v/>
      </c>
      <c r="D8" s="7">
        <f>(('DCF'!C14/(1+$A8)^1+'DCF'!D14/(1+$A8)^2+'DCF'!E14/(1+$A8)^3+'DCF'!F14/(1+$A8)^4+'DCF'!G14/(1+$A8)^5)+('DCF'!G14*(1+D$4)/($A8-D$4))/(1+$A8)^5-'Assumptions'!C40)/'Assumptions'!C10</f>
        <v/>
      </c>
      <c r="E8" s="7">
        <f>(('DCF'!C14/(1+$A8)^1+'DCF'!D14/(1+$A8)^2+'DCF'!E14/(1+$A8)^3+'DCF'!F14/(1+$A8)^4+'DCF'!G14/(1+$A8)^5)+('DCF'!G14*(1+E$4)/($A8-E$4))/(1+$A8)^5-'Assumptions'!C40)/'Assumptions'!C10</f>
        <v/>
      </c>
      <c r="F8" s="7">
        <f>(('DCF'!C14/(1+$A8)^1+'DCF'!D14/(1+$A8)^2+'DCF'!E14/(1+$A8)^3+'DCF'!F14/(1+$A8)^4+'DCF'!G14/(1+$A8)^5)+('DCF'!G14*(1+F$4)/($A8-F$4))/(1+$A8)^5-'Assumptions'!C40)/'Assumptions'!C10</f>
        <v/>
      </c>
      <c r="G8" s="7">
        <f>(('DCF'!C14/(1+$A8)^1+'DCF'!D14/(1+$A8)^2+'DCF'!E14/(1+$A8)^3+'DCF'!F14/(1+$A8)^4+'DCF'!G14/(1+$A8)^5)+('DCF'!G14*(1+G$4)/($A8-G$4))/(1+$A8)^5-'Assumptions'!C40)/'Assumptions'!C10</f>
        <v/>
      </c>
    </row>
    <row r="9">
      <c r="A9" s="16" t="n">
        <v>0.08500000000000001</v>
      </c>
      <c r="B9" s="7">
        <f>(('DCF'!C14/(1+$A9)^1+'DCF'!D14/(1+$A9)^2+'DCF'!E14/(1+$A9)^3+'DCF'!F14/(1+$A9)^4+'DCF'!G14/(1+$A9)^5)+('DCF'!G14*(1+B$4)/($A9-B$4))/(1+$A9)^5-'Assumptions'!C40)/'Assumptions'!C10</f>
        <v/>
      </c>
      <c r="C9" s="7">
        <f>(('DCF'!C14/(1+$A9)^1+'DCF'!D14/(1+$A9)^2+'DCF'!E14/(1+$A9)^3+'DCF'!F14/(1+$A9)^4+'DCF'!G14/(1+$A9)^5)+('DCF'!G14*(1+C$4)/($A9-C$4))/(1+$A9)^5-'Assumptions'!C40)/'Assumptions'!C10</f>
        <v/>
      </c>
      <c r="D9" s="7">
        <f>(('DCF'!C14/(1+$A9)^1+'DCF'!D14/(1+$A9)^2+'DCF'!E14/(1+$A9)^3+'DCF'!F14/(1+$A9)^4+'DCF'!G14/(1+$A9)^5)+('DCF'!G14*(1+D$4)/($A9-D$4))/(1+$A9)^5-'Assumptions'!C40)/'Assumptions'!C10</f>
        <v/>
      </c>
      <c r="E9" s="7">
        <f>(('DCF'!C14/(1+$A9)^1+'DCF'!D14/(1+$A9)^2+'DCF'!E14/(1+$A9)^3+'DCF'!F14/(1+$A9)^4+'DCF'!G14/(1+$A9)^5)+('DCF'!G14*(1+E$4)/($A9-E$4))/(1+$A9)^5-'Assumptions'!C40)/'Assumptions'!C10</f>
        <v/>
      </c>
      <c r="F9" s="7">
        <f>(('DCF'!C14/(1+$A9)^1+'DCF'!D14/(1+$A9)^2+'DCF'!E14/(1+$A9)^3+'DCF'!F14/(1+$A9)^4+'DCF'!G14/(1+$A9)^5)+('DCF'!G14*(1+F$4)/($A9-F$4))/(1+$A9)^5-'Assumptions'!C40)/'Assumptions'!C10</f>
        <v/>
      </c>
      <c r="G9" s="7">
        <f>(('DCF'!C14/(1+$A9)^1+'DCF'!D14/(1+$A9)^2+'DCF'!E14/(1+$A9)^3+'DCF'!F14/(1+$A9)^4+'DCF'!G14/(1+$A9)^5)+('DCF'!G14*(1+G$4)/($A9-G$4))/(1+$A9)^5-'Assumptions'!C40)/'Assumptions'!C10</f>
        <v/>
      </c>
    </row>
    <row r="10">
      <c r="A10" s="16" t="n">
        <v>0.09</v>
      </c>
      <c r="B10" s="7">
        <f>(('DCF'!C14/(1+$A10)^1+'DCF'!D14/(1+$A10)^2+'DCF'!E14/(1+$A10)^3+'DCF'!F14/(1+$A10)^4+'DCF'!G14/(1+$A10)^5)+('DCF'!G14*(1+B$4)/($A10-B$4))/(1+$A10)^5-'Assumptions'!C40)/'Assumptions'!C10</f>
        <v/>
      </c>
      <c r="C10" s="7">
        <f>(('DCF'!C14/(1+$A10)^1+'DCF'!D14/(1+$A10)^2+'DCF'!E14/(1+$A10)^3+'DCF'!F14/(1+$A10)^4+'DCF'!G14/(1+$A10)^5)+('DCF'!G14*(1+C$4)/($A10-C$4))/(1+$A10)^5-'Assumptions'!C40)/'Assumptions'!C10</f>
        <v/>
      </c>
      <c r="D10" s="7">
        <f>(('DCF'!C14/(1+$A10)^1+'DCF'!D14/(1+$A10)^2+'DCF'!E14/(1+$A10)^3+'DCF'!F14/(1+$A10)^4+'DCF'!G14/(1+$A10)^5)+('DCF'!G14*(1+D$4)/($A10-D$4))/(1+$A10)^5-'Assumptions'!C40)/'Assumptions'!C10</f>
        <v/>
      </c>
      <c r="E10" s="7">
        <f>(('DCF'!C14/(1+$A10)^1+'DCF'!D14/(1+$A10)^2+'DCF'!E14/(1+$A10)^3+'DCF'!F14/(1+$A10)^4+'DCF'!G14/(1+$A10)^5)+('DCF'!G14*(1+E$4)/($A10-E$4))/(1+$A10)^5-'Assumptions'!C40)/'Assumptions'!C10</f>
        <v/>
      </c>
      <c r="F10" s="7">
        <f>(('DCF'!C14/(1+$A10)^1+'DCF'!D14/(1+$A10)^2+'DCF'!E14/(1+$A10)^3+'DCF'!F14/(1+$A10)^4+'DCF'!G14/(1+$A10)^5)+('DCF'!G14*(1+F$4)/($A10-F$4))/(1+$A10)^5-'Assumptions'!C40)/'Assumptions'!C10</f>
        <v/>
      </c>
      <c r="G10" s="7">
        <f>(('DCF'!C14/(1+$A10)^1+'DCF'!D14/(1+$A10)^2+'DCF'!E14/(1+$A10)^3+'DCF'!F14/(1+$A10)^4+'DCF'!G14/(1+$A10)^5)+('DCF'!G14*(1+G$4)/($A10-G$4))/(1+$A10)^5-'Assumptions'!C40)/'Assumptions'!C10</f>
        <v/>
      </c>
    </row>
  </sheetData>
  <mergeCells count="2">
    <mergeCell ref="A2:H2"/>
    <mergeCell ref="A1:H1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2026-06-29T01:13:15Z</dcterms:created>
  <dcterms:modified xmlns:dcterms="http://purl.org/dc/terms/" xmlns:xsi="http://www.w3.org/2001/XMLSchema-instance" xsi:type="dcterms:W3CDTF">2026-06-29T01:13:15Z</dcterms:modified>
</cp:coreProperties>
</file>